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6" windowHeight="9096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2'!$A$20:$P$61</definedName>
  </definedNames>
  <calcPr calcId="145621"/>
</workbook>
</file>

<file path=xl/calcChain.xml><?xml version="1.0" encoding="utf-8"?>
<calcChain xmlns="http://schemas.openxmlformats.org/spreadsheetml/2006/main">
  <c r="N51" i="1" l="1"/>
  <c r="M27" i="1" l="1"/>
  <c r="L27" i="1"/>
  <c r="K27" i="1"/>
  <c r="M31" i="1" l="1"/>
  <c r="L31" i="1"/>
  <c r="K31" i="1"/>
  <c r="N28" i="1" l="1"/>
  <c r="M28" i="1" l="1"/>
  <c r="L28" i="1"/>
  <c r="K28" i="1"/>
  <c r="N46" i="1" l="1"/>
  <c r="M46" i="1" l="1"/>
  <c r="L46" i="1"/>
  <c r="K46" i="1"/>
  <c r="M51" i="1" l="1"/>
  <c r="L51" i="1"/>
  <c r="K51" i="1"/>
  <c r="M26" i="1"/>
  <c r="L26" i="1"/>
  <c r="K26" i="1"/>
  <c r="N47" i="1" l="1"/>
  <c r="M47" i="1"/>
  <c r="L47" i="1"/>
  <c r="K47" i="1"/>
  <c r="N55" i="1"/>
  <c r="M55" i="1"/>
  <c r="L55" i="1"/>
  <c r="K55" i="1"/>
  <c r="N30" i="1" l="1"/>
  <c r="M30" i="1" l="1"/>
  <c r="L30" i="1"/>
  <c r="K30" i="1"/>
  <c r="N24" i="1" l="1"/>
  <c r="M24" i="1"/>
  <c r="L24" i="1"/>
  <c r="K24" i="1" l="1"/>
  <c r="N21" i="1" l="1"/>
  <c r="M21" i="1"/>
  <c r="L21" i="1" l="1"/>
  <c r="K21" i="1"/>
  <c r="M32" i="1" l="1"/>
  <c r="L32" i="1"/>
  <c r="K32" i="1"/>
  <c r="N32" i="1"/>
  <c r="N26" i="1" l="1"/>
  <c r="N22" i="1" l="1"/>
  <c r="M22" i="1"/>
  <c r="L22" i="1"/>
  <c r="K22" i="1"/>
  <c r="N23" i="1" l="1"/>
  <c r="M23" i="1"/>
  <c r="L23" i="1"/>
  <c r="K23" i="1"/>
  <c r="N27" i="1" l="1"/>
</calcChain>
</file>

<file path=xl/sharedStrings.xml><?xml version="1.0" encoding="utf-8"?>
<sst xmlns="http://schemas.openxmlformats.org/spreadsheetml/2006/main" count="448" uniqueCount="238">
  <si>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</si>
  <si>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</si>
  <si>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</si>
  <si>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</si>
  <si>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</si>
  <si>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</si>
  <si>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</si>
  <si>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</si>
  <si>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</si>
  <si>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</si>
  <si>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</si>
  <si>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</si>
  <si>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</si>
  <si>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</si>
  <si>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</si>
  <si>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</si>
  <si>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</si>
  <si>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</si>
  <si>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</si>
  <si>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</si>
  <si>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</si>
  <si>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</si>
  <si>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</si>
  <si>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</si>
  <si>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</si>
  <si>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</si>
  <si>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</si>
  <si>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</si>
  <si>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</si>
  <si>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</si>
  <si>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</si>
  <si>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</si>
  <si>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</si>
  <si>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</si>
  <si>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</si>
  <si>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</si>
  <si>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</si>
  <si>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</si>
  <si>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</si>
  <si>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</si>
  <si>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</si>
  <si>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</si>
  <si>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</si>
  <si>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</si>
  <si>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</si>
  <si>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</si>
  <si>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</si>
  <si>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</si>
  <si>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</si>
  <si>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</si>
  <si>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</si>
  <si>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</si>
  <si>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</si>
  <si>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</si>
  <si>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</si>
  <si>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</si>
  <si>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</si>
  <si>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</si>
  <si>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</si>
  <si>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</si>
  <si>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</si>
  <si>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</si>
  <si>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</si>
  <si>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</si>
  <si>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</si>
  <si>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</si>
  <si>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</si>
  <si>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</si>
  <si>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</si>
  <si>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</si>
  <si>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</si>
  <si>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</si>
  <si>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</si>
  <si>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</si>
  <si>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</si>
  <si>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</si>
  <si>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</si>
  <si>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</si>
  <si>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</si>
  <si>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Северо-Западное Управление Ростехнадзора, Мурманская область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</si>
  <si>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</si>
  <si>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</si>
  <si>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</si>
  <si>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</si>
  <si>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</si>
  <si>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</si>
  <si>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</si>
  <si>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</si>
  <si>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</si>
  <si>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</si>
  <si>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</si>
  <si>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</si>
  <si>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</si>
  <si>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</si>
  <si>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</si>
  <si>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</si>
  <si>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</si>
  <si>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</si>
  <si>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</si>
  <si>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</si>
  <si>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</si>
  <si>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</si>
  <si>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</si>
  <si>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</si>
  <si>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</si>
  <si>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</si>
  <si>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</si>
  <si>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"Оленегорский подземный рудник 1 очередь", в составе объектов 6 и 7 пусковых комплексов
 184530, Мурманская область, МО г. Оленегорск с подведомственной территорией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</si>
  <si>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</si>
  <si>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</si>
  <si>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</si>
  <si>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</si>
  <si>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</si>
  <si>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</si>
  <si>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</si>
  <si>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</si>
  <si>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</si>
  <si>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</si>
  <si>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</si>
  <si>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</si>
  <si>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</si>
  <si>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</si>
  <si>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</si>
  <si>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</si>
  <si>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</si>
  <si>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</si>
  <si>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</si>
  <si>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</si>
  <si>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</si>
  <si>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</si>
  <si>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</si>
  <si>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</si>
  <si>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</si>
  <si>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</si>
  <si>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</si>
  <si>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</si>
  <si>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</si>
  <si>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</si>
  <si>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</si>
  <si>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</si>
  <si>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</si>
  <si>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</si>
  <si>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</si>
  <si>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</si>
  <si>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</si>
  <si>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</si>
  <si>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</si>
  <si>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</si>
  <si>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</si>
  <si>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</si>
  <si>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</si>
  <si>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</si>
  <si>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</si>
  <si>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</si>
  <si>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</si>
  <si>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</si>
  <si>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</si>
  <si>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</si>
  <si>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</si>
  <si>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</si>
  <si>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«Отработка запасов месторождения Кукисвумчорр и Юкспор Кировским рудником» пусковые комплексы № 2.4, 3.3, 4, 5. 184250, Мурманская область, в 3-6 км к северу и северо-востоку от г. Кировск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</si>
  <si>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</si>
  <si>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</si>
  <si>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</si>
  <si>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</si>
  <si>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</si>
  <si>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</si>
  <si>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</si>
  <si>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</si>
  <si>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</si>
  <si>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</si>
  <si>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</si>
  <si>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</si>
  <si>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</si>
  <si>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</si>
  <si>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III-2, IV этапы строительства; подземные горно-капитальные работы –  XII, XIII, XIV-2, XV, XVII÷XIX этапы строительства)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</si>
  <si>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</si>
  <si>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</si>
  <si>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«Строительство и реконструкция участков автомобильной дороги Р-21 "Кола" Санкт-Петербург - Петрозаводск - Мурманск - Печенга - граница с Королевством Норвегия. Реконструкция автомобильной дороги Р-21 "Кола" Санкт-Петербург - Петрозаводск - Мурманск - Печенга - граница с Королевством Норвегия. Подъезд к г. Мурманск  на участке км 14+297 - км 19+027, Мурманская область», Российская Федерация, Мурманская область, автомобильная дорога Р-21 «Кола»,подъезд к г. Мурманск  км 14+297 - км 19+027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</si>
  <si>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</si>
  <si>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</si>
  <si>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№  51-1-1-3-001581-2020 от 27.01.2020, ФАУ «Главгосэкспертиза России»</t>
  </si>
  <si>
    <t>от 20.05.2020 № 51-51000-045-2020, выдано Федеральным дорожным агентством Министерства транспорта Российской Федерации, срок действия — до 19.05.2023 г.</t>
  </si>
  <si>
    <t>извещение № 1  от 28.05.2020 (вх. № 245/3895 от 08.06.2020)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</si>
  <si>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</si>
  <si>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</si>
  <si>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</si>
  <si>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</si>
  <si>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«Реконструкция причала № 2 Первого грузового района Мурманского морского торгового порта»</t>
  </si>
  <si>
    <t>ФГУП " РОСМОРПОРТ"</t>
  </si>
  <si>
    <t>АО "Мурманский морской торговый порт"</t>
  </si>
  <si>
    <t>№ 009-14/ГГЭ-8923/04 (№ в Реестре 00-1-4-0059-14) от 10.01.2014 ФАУ «Главгосэкспертиза России»</t>
  </si>
  <si>
    <t>от 26.04.2019 № 51-RU51320000-ЗД-39/8-2019 Федеральное агентство морского и речного транспорта (Росморречфлот) Министерства трнспорта Российской Федерации, срок действия разрешения на строительства до 31.10.2020</t>
  </si>
  <si>
    <t>Извещение № 1 от 11.02.2020 ( вх. от 11.02.2020 № 245/807)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</si>
  <si>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</si>
  <si>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</si>
  <si>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</si>
  <si>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</si>
  <si>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</si>
  <si>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Комплекс перегрузки угля «Лавна» в морском порту Мурманск». Этап I.I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</si>
  <si>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</si>
  <si>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</si>
  <si>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</si>
  <si>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№ 51-01-БТ-39/19-2024-ФАМРТ, от 18.04.2024, выдано Федеральным агентством морского и речного транспорта  (Росморречфлот) Министерства транспорта Российской Федерации,  срок действия до28.02.2026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</si>
  <si>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</si>
  <si>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</si>
  <si>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</si>
  <si>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</si>
  <si>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</si>
  <si>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</si>
  <si>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</si>
  <si>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</si>
  <si>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</si>
  <si>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</si>
  <si>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</si>
  <si>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</si>
  <si>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</si>
  <si>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</si>
  <si>
    <t>«Оснащение аэропорта Апатиты (Хибины) оборудованием DVOR/DME»</t>
  </si>
  <si>
    <t>ФГУП «ГОСКОРПОРАЦИЯ ПО ОРВД»</t>
  </si>
  <si>
    <t>от 04.09.2024 № 51-09-11-2024/СЗМТУ, выдано Северо-Западным межрегиональным территориальным управлением воздушного транспорта Федерального агентства воздушного транспорта,  срок действия до 04.04.2025</t>
  </si>
  <si>
    <t>от 10.05.2023 № 51-1-1-3-024365-2023, выдано ФАУ «Главгосэкспертиза России».</t>
  </si>
  <si>
    <t>от 22.10.2024 № 245/5973</t>
  </si>
  <si>
    <t>«Строительство МГЭС на р. Паз» (шифр: 1300-4) (Гидроэлектростанция «Арктика», приказ ПАО «ТГК-1» от 13.12.2022 №221)</t>
  </si>
  <si>
    <t>ПАО «ТГК-1»</t>
  </si>
  <si>
    <t>№ 51-03-2-2023 от 10.01.2023, выдано администрацией Печенгского муниципального округа Мурманской области,  срок действия до 12.04.2026.</t>
  </si>
  <si>
    <t>от 17.11.2022 № 51-1-1-3-080376-2022, выдано ФАУ «Главгосэкспертиза России»</t>
  </si>
  <si>
    <t>от 11.10.2024 № 245/5793</t>
  </si>
  <si>
    <t xml:space="preserve"> «АО «Кольская ГМК». ЦЭН. Реконструкция экстракционного отделения кобальтового производства»</t>
  </si>
  <si>
    <t>от 05.08.2024 № 51-10-5-2024 с изменениями от 23.08.2024, выдано администрацией города Мончегорск,  срок действия до 08.06.2025</t>
  </si>
  <si>
    <t>АО «КОЛЬСКАЯ ГМК»</t>
  </si>
  <si>
    <t>от 02.07.2024 № 51-1-1-3-034629-2024, выдано ФАУ «Главгосэкспертиза России»</t>
  </si>
  <si>
    <t>от 28.08.2024 № 245/5032</t>
  </si>
  <si>
    <t>«ОАО «Кольская ГМК». Рудник «Северный-Глубокий». Вскрытие и отработка запасов руды до гор. -440 м. Увеличение производительности по добыче руды до 7,5 млн. т в год» 1 пусковой комплекс в составе: «Дополнительный конвейер от склада горной массы до борта карьера «Центральный»Мурманская область, Печенгский муниципальный округ,г. Заполярный (промплощадка)</t>
  </si>
  <si>
    <t>03.07.2024 № 51-03-8-2024, до 30.07.2025, Администрация Печенгского муниципального округа Мурманской области</t>
  </si>
  <si>
    <t>№ 01-11/2024-з от 05.11.2024</t>
  </si>
  <si>
    <t>?</t>
  </si>
  <si>
    <t>«Реконструкция аэропортового  комплекса (г. Мурманск)» Этап 3 Адрес объекта капитального строительства: Мурманская область, Кольский район, поселок городского типа Мурмаши, Аэропорт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</si>
</sst>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top" wrapText="1" indent="1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left" vertical="top" wrapText="1"/>
    </xf>
    <xf numFmtId="0" fontId="6" fillId="3" borderId="5" xfId="0" quotePrefix="1" applyFont="1" applyFill="1" applyBorder="1" applyAlignment="1">
      <alignment horizontal="left" vertical="top" wrapText="1"/>
    </xf>
    <xf numFmtId="0" fontId="6" fillId="3" borderId="22" xfId="0" quotePrefix="1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left" vertical="top" textRotation="90" wrapText="1"/>
    </xf>
    <xf numFmtId="0" fontId="11" fillId="3" borderId="5" xfId="0" applyFont="1" applyFill="1" applyBorder="1" applyAlignment="1">
      <alignment horizontal="left" vertical="center" wrapText="1" indent="1"/>
    </xf>
    <xf numFmtId="0" fontId="8" fillId="0" borderId="5" xfId="0" applyFont="1" applyBorder="1" applyAlignment="1">
      <alignment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</cellXfs>
  <cellStyles count="1">
    <cellStyle name="Обычный" xfId="0" builtinId="0"/>
  </cellStyles>
  <dxfs count="1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topLeftCell="A12" zoomScale="55" zoomScaleNormal="55" workbookViewId="0">
      <pane xSplit="11" ySplit="7" topLeftCell="L62" activePane="bottomRight" state="frozen"/>
      <selection activeCell="A12" sqref="A12"/>
      <selection pane="topRight" activeCell="L12" sqref="L12"/>
      <selection pane="bottomLeft" activeCell="A19" sqref="A19"/>
      <selection pane="bottomRight" activeCell="D64" sqref="D64"/>
    </sheetView>
  </sheetViews>
  <sheetFormatPr defaultRowHeight="14.4" x14ac:dyDescent="0.3"/>
  <cols>
    <col min="1" max="1" width="5.33203125" customWidth="1"/>
    <col min="2" max="2" width="6.33203125" customWidth="1"/>
    <col min="3" max="3" width="8.6640625" customWidth="1"/>
    <col min="4" max="4" width="29.6640625" customWidth="1"/>
    <col min="5" max="5" width="8.6640625" customWidth="1"/>
    <col min="6" max="6" width="12.33203125" customWidth="1"/>
    <col min="7" max="7" width="17.5546875" customWidth="1"/>
    <col min="8" max="8" width="17.33203125" customWidth="1"/>
    <col min="9" max="9" width="13.5546875" customWidth="1"/>
    <col min="10" max="10" width="12.44140625" customWidth="1"/>
    <col min="11" max="11" width="13.88671875" customWidth="1"/>
    <col min="12" max="12" width="13.5546875" customWidth="1"/>
    <col min="13" max="13" width="13.88671875" customWidth="1"/>
    <col min="14" max="14" width="13.5546875" customWidth="1"/>
    <col min="15" max="15" width="15.5546875" customWidth="1"/>
    <col min="18" max="18" width="9" customWidth="1"/>
  </cols>
  <sheetData>
    <row r="1" spans="1:15" ht="15.6" x14ac:dyDescent="0.3">
      <c r="M1" s="1" t="s">
        <v>0</v>
      </c>
      <c r="N1" s="2"/>
      <c r="O1" s="2"/>
    </row>
    <row r="2" spans="1:15" ht="15.6" x14ac:dyDescent="0.3">
      <c r="M2" s="103" t="s">
        <v>1</v>
      </c>
      <c r="N2" s="103"/>
      <c r="O2" s="103"/>
    </row>
    <row r="3" spans="1:15" ht="15.6" x14ac:dyDescent="0.3">
      <c r="M3" s="103" t="s">
        <v>2</v>
      </c>
      <c r="N3" s="103"/>
      <c r="O3" s="103"/>
    </row>
    <row r="4" spans="1:15" ht="15.6" x14ac:dyDescent="0.3">
      <c r="M4" s="103" t="s">
        <v>3</v>
      </c>
      <c r="N4" s="103"/>
      <c r="O4" s="103"/>
    </row>
    <row r="5" spans="1:15" ht="15.6" x14ac:dyDescent="0.3">
      <c r="M5" s="103" t="s">
        <v>4</v>
      </c>
      <c r="N5" s="103"/>
      <c r="O5" s="103"/>
    </row>
    <row r="6" spans="1:15" ht="15.6" x14ac:dyDescent="0.3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6" x14ac:dyDescent="0.3">
      <c r="M8" s="1" t="s">
        <v>5</v>
      </c>
      <c r="N8" s="2"/>
      <c r="O8" s="2"/>
    </row>
    <row r="9" spans="1:15" ht="15.75" customHeight="1" x14ac:dyDescent="0.3">
      <c r="D9" s="5"/>
      <c r="E9" s="5"/>
      <c r="F9" s="5"/>
      <c r="G9" s="5"/>
      <c r="H9" s="5"/>
      <c r="I9" s="5"/>
      <c r="J9" s="5"/>
      <c r="K9" s="5"/>
      <c r="L9" s="5"/>
      <c r="M9" s="103" t="s">
        <v>1</v>
      </c>
      <c r="N9" s="103"/>
      <c r="O9" s="103"/>
    </row>
    <row r="10" spans="1:15" ht="15.6" x14ac:dyDescent="0.3">
      <c r="M10" s="103" t="s">
        <v>2</v>
      </c>
      <c r="N10" s="103"/>
      <c r="O10" s="103"/>
    </row>
    <row r="11" spans="1:15" ht="15.6" x14ac:dyDescent="0.3">
      <c r="M11" s="103" t="s">
        <v>3</v>
      </c>
      <c r="N11" s="103"/>
      <c r="O11" s="103"/>
    </row>
    <row r="12" spans="1:15" ht="15.75" customHeight="1" x14ac:dyDescent="0.25">
      <c r="M12" s="103"/>
      <c r="N12" s="103"/>
      <c r="O12" s="103"/>
    </row>
    <row r="13" spans="1:15" ht="15.75" x14ac:dyDescent="0.25">
      <c r="M13" s="3"/>
      <c r="N13" s="4"/>
      <c r="O13" s="4"/>
    </row>
    <row r="15" spans="1:15" x14ac:dyDescent="0.3">
      <c r="A15" s="104" t="s">
        <v>6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1:15" ht="15.6" x14ac:dyDescent="0.3">
      <c r="A16" s="105" t="s">
        <v>7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1:17" ht="45.75" customHeight="1" thickBot="1" x14ac:dyDescent="0.35">
      <c r="A17" s="106" t="s">
        <v>79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7" ht="79.5" customHeight="1" x14ac:dyDescent="0.3">
      <c r="A18" s="108" t="s">
        <v>8</v>
      </c>
      <c r="B18" s="110" t="s">
        <v>9</v>
      </c>
      <c r="C18" s="110" t="s">
        <v>10</v>
      </c>
      <c r="D18" s="97" t="s">
        <v>11</v>
      </c>
      <c r="E18" s="112" t="s">
        <v>12</v>
      </c>
      <c r="F18" s="97" t="s">
        <v>13</v>
      </c>
      <c r="G18" s="97" t="s">
        <v>14</v>
      </c>
      <c r="H18" s="97" t="s">
        <v>40</v>
      </c>
      <c r="I18" s="97" t="s">
        <v>15</v>
      </c>
      <c r="J18" s="99" t="s">
        <v>16</v>
      </c>
      <c r="K18" s="101" t="s">
        <v>17</v>
      </c>
      <c r="L18" s="94" t="s">
        <v>18</v>
      </c>
      <c r="M18" s="94"/>
      <c r="N18" s="94"/>
      <c r="O18" s="95" t="s">
        <v>19</v>
      </c>
    </row>
    <row r="19" spans="1:17" ht="45.75" customHeight="1" thickBot="1" x14ac:dyDescent="0.35">
      <c r="A19" s="109"/>
      <c r="B19" s="111"/>
      <c r="C19" s="111"/>
      <c r="D19" s="98"/>
      <c r="E19" s="113"/>
      <c r="F19" s="98"/>
      <c r="G19" s="98"/>
      <c r="H19" s="98"/>
      <c r="I19" s="98"/>
      <c r="J19" s="100"/>
      <c r="K19" s="102"/>
      <c r="L19" s="71" t="s">
        <v>20</v>
      </c>
      <c r="M19" s="71" t="s">
        <v>21</v>
      </c>
      <c r="N19" s="71" t="s">
        <v>22</v>
      </c>
      <c r="O19" s="96"/>
    </row>
    <row r="20" spans="1:17" ht="10.5" customHeight="1" thickBot="1" x14ac:dyDescent="0.3">
      <c r="A20" s="63">
        <v>1</v>
      </c>
      <c r="B20" s="64">
        <v>2</v>
      </c>
      <c r="C20" s="64">
        <v>3</v>
      </c>
      <c r="D20" s="64">
        <v>4</v>
      </c>
      <c r="E20" s="64">
        <v>5</v>
      </c>
      <c r="F20" s="64">
        <v>6</v>
      </c>
      <c r="G20" s="64">
        <v>7</v>
      </c>
      <c r="H20" s="64">
        <v>8</v>
      </c>
      <c r="I20" s="64">
        <v>9</v>
      </c>
      <c r="J20" s="65">
        <v>10</v>
      </c>
      <c r="K20" s="66">
        <v>11</v>
      </c>
      <c r="L20" s="67">
        <v>12</v>
      </c>
      <c r="M20" s="68">
        <v>13</v>
      </c>
      <c r="N20" s="69">
        <v>14</v>
      </c>
      <c r="O20" s="70">
        <v>15</v>
      </c>
    </row>
    <row r="21" spans="1:17" ht="123" customHeight="1" x14ac:dyDescent="0.3">
      <c r="A21" s="52">
        <v>1</v>
      </c>
      <c r="B21" s="53" t="s">
        <v>24</v>
      </c>
      <c r="C21" s="54" t="s">
        <v>25</v>
      </c>
      <c r="D21" s="55" t="s">
        <v>107</v>
      </c>
      <c r="E21" s="54" t="s">
        <v>26</v>
      </c>
      <c r="F21" s="56" t="s">
        <v>27</v>
      </c>
      <c r="G21" s="57" t="s">
        <v>30</v>
      </c>
      <c r="H21" s="58" t="s">
        <v>28</v>
      </c>
      <c r="I21" s="58" t="s">
        <v>31</v>
      </c>
      <c r="J21" s="59" t="s">
        <v>127</v>
      </c>
      <c r="K21" s="60">
        <f>1+1</f>
        <v>2</v>
      </c>
      <c r="L21" s="61">
        <f>10+6</f>
        <v>16</v>
      </c>
      <c r="M21" s="61">
        <f>1+1</f>
        <v>2</v>
      </c>
      <c r="N21" s="61">
        <f>1+1</f>
        <v>2</v>
      </c>
      <c r="O21" s="62" t="s">
        <v>29</v>
      </c>
    </row>
    <row r="22" spans="1:17" ht="120" customHeight="1" x14ac:dyDescent="0.3">
      <c r="A22" s="39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48">
        <f>9+1+1</f>
        <v>11</v>
      </c>
      <c r="L22" s="36">
        <f>49+1+0</f>
        <v>50</v>
      </c>
      <c r="M22" s="36">
        <f>8+1+0</f>
        <v>9</v>
      </c>
      <c r="N22" s="36">
        <f>4+1+0</f>
        <v>5</v>
      </c>
      <c r="O22" s="40" t="s">
        <v>29</v>
      </c>
    </row>
    <row r="23" spans="1:17" ht="235.2" thickBot="1" x14ac:dyDescent="0.35">
      <c r="A23" s="39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77</v>
      </c>
      <c r="H23" s="12" t="s">
        <v>37</v>
      </c>
      <c r="I23" s="11" t="s">
        <v>38</v>
      </c>
      <c r="J23" s="16" t="s">
        <v>39</v>
      </c>
      <c r="K23" s="48">
        <f>11+1+1+2</f>
        <v>15</v>
      </c>
      <c r="L23" s="36">
        <f>138+14+0</f>
        <v>152</v>
      </c>
      <c r="M23" s="36">
        <f>6+2+5+0</f>
        <v>13</v>
      </c>
      <c r="N23" s="36">
        <f>4+1+0</f>
        <v>5</v>
      </c>
      <c r="O23" s="40" t="s">
        <v>29</v>
      </c>
    </row>
    <row r="24" spans="1:17" ht="102" x14ac:dyDescent="0.3">
      <c r="A24" s="52">
        <v>4</v>
      </c>
      <c r="B24" s="6" t="s">
        <v>24</v>
      </c>
      <c r="C24" s="9" t="s">
        <v>25</v>
      </c>
      <c r="D24" s="13" t="s">
        <v>42</v>
      </c>
      <c r="E24" s="9" t="s">
        <v>26</v>
      </c>
      <c r="F24" s="10" t="s">
        <v>43</v>
      </c>
      <c r="G24" s="10" t="s">
        <v>44</v>
      </c>
      <c r="H24" s="13" t="s">
        <v>45</v>
      </c>
      <c r="I24" s="13" t="s">
        <v>46</v>
      </c>
      <c r="J24" s="17" t="s">
        <v>47</v>
      </c>
      <c r="K24" s="49">
        <f>25+1+1+4</f>
        <v>31</v>
      </c>
      <c r="L24" s="38">
        <f>127+15+18+50+45</f>
        <v>255</v>
      </c>
      <c r="M24" s="38">
        <f>16+1+4</f>
        <v>21</v>
      </c>
      <c r="N24" s="38">
        <f>4+4</f>
        <v>8</v>
      </c>
      <c r="O24" s="40" t="s">
        <v>29</v>
      </c>
    </row>
    <row r="25" spans="1:17" ht="112.2" x14ac:dyDescent="0.3">
      <c r="A25" s="39">
        <v>5</v>
      </c>
      <c r="B25" s="6" t="s">
        <v>24</v>
      </c>
      <c r="C25" s="9" t="s">
        <v>25</v>
      </c>
      <c r="D25" s="24" t="s">
        <v>49</v>
      </c>
      <c r="E25" s="9" t="s">
        <v>41</v>
      </c>
      <c r="F25" s="14" t="s">
        <v>50</v>
      </c>
      <c r="G25" s="14" t="s">
        <v>51</v>
      </c>
      <c r="H25" s="14" t="s">
        <v>52</v>
      </c>
      <c r="I25" s="14" t="s">
        <v>53</v>
      </c>
      <c r="J25" s="18" t="s">
        <v>54</v>
      </c>
      <c r="K25" s="48">
        <v>6</v>
      </c>
      <c r="L25" s="36">
        <v>184</v>
      </c>
      <c r="M25" s="36">
        <v>4</v>
      </c>
      <c r="N25" s="38">
        <v>6</v>
      </c>
      <c r="O25" s="40" t="s">
        <v>29</v>
      </c>
    </row>
    <row r="26" spans="1:17" ht="112.5" customHeight="1" thickBot="1" x14ac:dyDescent="0.35">
      <c r="A26" s="39">
        <v>6</v>
      </c>
      <c r="B26" s="6" t="s">
        <v>24</v>
      </c>
      <c r="C26" s="9" t="s">
        <v>25</v>
      </c>
      <c r="D26" s="8" t="s">
        <v>160</v>
      </c>
      <c r="E26" s="9" t="s">
        <v>26</v>
      </c>
      <c r="F26" s="10" t="s">
        <v>55</v>
      </c>
      <c r="G26" s="11" t="s">
        <v>56</v>
      </c>
      <c r="H26" s="12" t="s">
        <v>57</v>
      </c>
      <c r="I26" s="11" t="s">
        <v>92</v>
      </c>
      <c r="J26" s="16" t="s">
        <v>58</v>
      </c>
      <c r="K26" s="48">
        <f>1+1+1+1</f>
        <v>4</v>
      </c>
      <c r="L26" s="36">
        <f>10+13+6</f>
        <v>29</v>
      </c>
      <c r="M26" s="36">
        <f>1+1+1</f>
        <v>3</v>
      </c>
      <c r="N26" s="36">
        <f>0</f>
        <v>0</v>
      </c>
      <c r="O26" s="40" t="s">
        <v>29</v>
      </c>
      <c r="Q26" s="93" t="s">
        <v>236</v>
      </c>
    </row>
    <row r="27" spans="1:17" ht="48.75" customHeight="1" x14ac:dyDescent="0.3">
      <c r="A27" s="52">
        <v>7</v>
      </c>
      <c r="B27" s="6" t="s">
        <v>24</v>
      </c>
      <c r="C27" s="9" t="s">
        <v>25</v>
      </c>
      <c r="D27" s="12" t="s">
        <v>105</v>
      </c>
      <c r="E27" s="9" t="s">
        <v>26</v>
      </c>
      <c r="F27" s="10" t="s">
        <v>55</v>
      </c>
      <c r="G27" s="11" t="s">
        <v>75</v>
      </c>
      <c r="H27" s="9" t="s">
        <v>59</v>
      </c>
      <c r="I27" s="8" t="s">
        <v>60</v>
      </c>
      <c r="J27" s="20" t="s">
        <v>61</v>
      </c>
      <c r="K27" s="50">
        <f>2+2+2+2+1</f>
        <v>9</v>
      </c>
      <c r="L27" s="36">
        <f>38+15+16+7</f>
        <v>76</v>
      </c>
      <c r="M27" s="36">
        <f>4+1+1</f>
        <v>6</v>
      </c>
      <c r="N27" s="36">
        <f>1+1</f>
        <v>2</v>
      </c>
      <c r="O27" s="40" t="s">
        <v>29</v>
      </c>
    </row>
    <row r="28" spans="1:17" ht="47.25" customHeight="1" x14ac:dyDescent="0.3">
      <c r="A28" s="39">
        <v>8</v>
      </c>
      <c r="B28" s="6" t="s">
        <v>24</v>
      </c>
      <c r="C28" s="9" t="s">
        <v>25</v>
      </c>
      <c r="D28" s="12" t="s">
        <v>66</v>
      </c>
      <c r="E28" s="9" t="s">
        <v>26</v>
      </c>
      <c r="F28" s="10" t="s">
        <v>67</v>
      </c>
      <c r="G28" s="10" t="s">
        <v>68</v>
      </c>
      <c r="H28" s="10" t="s">
        <v>69</v>
      </c>
      <c r="I28" s="10" t="s">
        <v>70</v>
      </c>
      <c r="J28" s="16" t="s">
        <v>71</v>
      </c>
      <c r="K28" s="50">
        <f>13+1+2+1+2+2+1+1</f>
        <v>23</v>
      </c>
      <c r="L28" s="36">
        <f>56+1+9+6+4+7</f>
        <v>83</v>
      </c>
      <c r="M28" s="36">
        <f>10+1+2+1+1+1</f>
        <v>16</v>
      </c>
      <c r="N28" s="36">
        <f>4+1+1+1+1+2</f>
        <v>10</v>
      </c>
      <c r="O28" s="40" t="s">
        <v>29</v>
      </c>
    </row>
    <row r="29" spans="1:17" ht="94.5" customHeight="1" thickBot="1" x14ac:dyDescent="0.35">
      <c r="A29" s="39">
        <v>9</v>
      </c>
      <c r="B29" s="6" t="s">
        <v>24</v>
      </c>
      <c r="C29" s="9" t="s">
        <v>25</v>
      </c>
      <c r="D29" s="8" t="s">
        <v>233</v>
      </c>
      <c r="E29" s="15" t="s">
        <v>26</v>
      </c>
      <c r="F29" s="10" t="s">
        <v>72</v>
      </c>
      <c r="G29" s="10" t="s">
        <v>73</v>
      </c>
      <c r="H29" s="9" t="s">
        <v>74</v>
      </c>
      <c r="I29" s="10" t="s">
        <v>234</v>
      </c>
      <c r="J29" s="16" t="s">
        <v>235</v>
      </c>
      <c r="K29" s="50"/>
      <c r="L29" s="36"/>
      <c r="M29" s="36"/>
      <c r="N29" s="36"/>
      <c r="O29" s="40" t="s">
        <v>29</v>
      </c>
    </row>
    <row r="30" spans="1:17" ht="102" x14ac:dyDescent="0.3">
      <c r="A30" s="52">
        <v>10</v>
      </c>
      <c r="B30" s="6" t="s">
        <v>24</v>
      </c>
      <c r="C30" s="9" t="s">
        <v>25</v>
      </c>
      <c r="D30" s="12" t="s">
        <v>80</v>
      </c>
      <c r="E30" s="9" t="s">
        <v>41</v>
      </c>
      <c r="F30" s="24" t="s">
        <v>82</v>
      </c>
      <c r="G30" s="12" t="s">
        <v>81</v>
      </c>
      <c r="H30" s="12" t="s">
        <v>83</v>
      </c>
      <c r="I30" s="12" t="s">
        <v>84</v>
      </c>
      <c r="J30" s="45" t="s">
        <v>85</v>
      </c>
      <c r="K30" s="48">
        <f>1+2+1+1</f>
        <v>5</v>
      </c>
      <c r="L30" s="36">
        <f>17+10+9</f>
        <v>36</v>
      </c>
      <c r="M30" s="36">
        <f>2+1+1</f>
        <v>4</v>
      </c>
      <c r="N30" s="38">
        <f>1+1+1</f>
        <v>3</v>
      </c>
      <c r="O30" s="40" t="s">
        <v>29</v>
      </c>
    </row>
    <row r="31" spans="1:17" ht="192" x14ac:dyDescent="0.3">
      <c r="A31" s="39">
        <v>11</v>
      </c>
      <c r="B31" s="6" t="s">
        <v>24</v>
      </c>
      <c r="C31" s="9" t="s">
        <v>25</v>
      </c>
      <c r="D31" s="11" t="s">
        <v>88</v>
      </c>
      <c r="E31" s="9" t="s">
        <v>26</v>
      </c>
      <c r="F31" s="10" t="s">
        <v>87</v>
      </c>
      <c r="G31" s="22"/>
      <c r="H31" s="25" t="s">
        <v>89</v>
      </c>
      <c r="I31" s="26" t="s">
        <v>90</v>
      </c>
      <c r="J31" s="19" t="s">
        <v>91</v>
      </c>
      <c r="K31" s="48">
        <f>1+1</f>
        <v>2</v>
      </c>
      <c r="L31" s="36">
        <f>33+23</f>
        <v>56</v>
      </c>
      <c r="M31" s="36">
        <f>1+1</f>
        <v>2</v>
      </c>
      <c r="N31" s="36">
        <v>3</v>
      </c>
      <c r="O31" s="40" t="s">
        <v>29</v>
      </c>
    </row>
    <row r="32" spans="1:17" ht="187.5" customHeight="1" thickBot="1" x14ac:dyDescent="0.35">
      <c r="A32" s="39">
        <v>12</v>
      </c>
      <c r="B32" s="6" t="s">
        <v>24</v>
      </c>
      <c r="C32" s="9" t="s">
        <v>25</v>
      </c>
      <c r="D32" s="8" t="s">
        <v>160</v>
      </c>
      <c r="E32" s="9" t="s">
        <v>26</v>
      </c>
      <c r="F32" s="10" t="s">
        <v>55</v>
      </c>
      <c r="G32" s="11" t="s">
        <v>56</v>
      </c>
      <c r="H32" s="12" t="s">
        <v>57</v>
      </c>
      <c r="I32" s="11" t="s">
        <v>92</v>
      </c>
      <c r="J32" s="16" t="s">
        <v>58</v>
      </c>
      <c r="K32" s="48">
        <f>1+1+1</f>
        <v>3</v>
      </c>
      <c r="L32" s="36">
        <f>15+13</f>
        <v>28</v>
      </c>
      <c r="M32" s="36">
        <f>1+1</f>
        <v>2</v>
      </c>
      <c r="N32" s="36">
        <f>0+1</f>
        <v>1</v>
      </c>
      <c r="O32" s="40" t="s">
        <v>29</v>
      </c>
    </row>
    <row r="33" spans="1:15" ht="102" x14ac:dyDescent="0.3">
      <c r="A33" s="52">
        <v>13</v>
      </c>
      <c r="B33" s="6" t="s">
        <v>24</v>
      </c>
      <c r="C33" s="9" t="s">
        <v>25</v>
      </c>
      <c r="D33" s="8" t="s">
        <v>98</v>
      </c>
      <c r="E33" s="9" t="s">
        <v>26</v>
      </c>
      <c r="F33" s="10" t="s">
        <v>97</v>
      </c>
      <c r="G33" s="22"/>
      <c r="H33" s="10" t="s">
        <v>101</v>
      </c>
      <c r="I33" s="10" t="s">
        <v>99</v>
      </c>
      <c r="J33" s="19" t="s">
        <v>100</v>
      </c>
      <c r="K33" s="48">
        <v>4</v>
      </c>
      <c r="L33" s="36">
        <v>19</v>
      </c>
      <c r="M33" s="36">
        <v>4</v>
      </c>
      <c r="N33" s="36">
        <v>4</v>
      </c>
      <c r="O33" s="40" t="s">
        <v>29</v>
      </c>
    </row>
    <row r="34" spans="1:15" ht="122.4" x14ac:dyDescent="0.3">
      <c r="A34" s="39">
        <v>14</v>
      </c>
      <c r="B34" s="6" t="s">
        <v>24</v>
      </c>
      <c r="C34" s="9" t="s">
        <v>25</v>
      </c>
      <c r="D34" s="27" t="s">
        <v>106</v>
      </c>
      <c r="E34" s="21" t="s">
        <v>26</v>
      </c>
      <c r="F34" s="28" t="s">
        <v>97</v>
      </c>
      <c r="G34" s="27" t="s">
        <v>86</v>
      </c>
      <c r="H34" s="22"/>
      <c r="I34" s="22"/>
      <c r="J34" s="46"/>
      <c r="K34" s="48">
        <v>6</v>
      </c>
      <c r="L34" s="36">
        <v>24</v>
      </c>
      <c r="M34" s="36">
        <v>6</v>
      </c>
      <c r="N34" s="36">
        <v>4</v>
      </c>
      <c r="O34" s="40" t="s">
        <v>29</v>
      </c>
    </row>
    <row r="35" spans="1:15" ht="286.2" thickBot="1" x14ac:dyDescent="0.35">
      <c r="A35" s="39">
        <v>15</v>
      </c>
      <c r="B35" s="6" t="s">
        <v>24</v>
      </c>
      <c r="C35" s="9" t="s">
        <v>25</v>
      </c>
      <c r="D35" s="8" t="s">
        <v>108</v>
      </c>
      <c r="E35" s="21" t="s">
        <v>41</v>
      </c>
      <c r="F35" s="10" t="s">
        <v>109</v>
      </c>
      <c r="G35" s="10" t="s">
        <v>110</v>
      </c>
      <c r="H35" s="12" t="s">
        <v>111</v>
      </c>
      <c r="I35" s="10" t="s">
        <v>112</v>
      </c>
      <c r="J35" s="19" t="s">
        <v>113</v>
      </c>
      <c r="K35" s="48">
        <v>1</v>
      </c>
      <c r="L35" s="36">
        <v>18</v>
      </c>
      <c r="M35" s="36">
        <v>0</v>
      </c>
      <c r="N35" s="36">
        <v>1</v>
      </c>
      <c r="O35" s="40" t="s">
        <v>29</v>
      </c>
    </row>
    <row r="36" spans="1:15" ht="216" x14ac:dyDescent="0.3">
      <c r="A36" s="52">
        <v>16</v>
      </c>
      <c r="B36" s="6" t="s">
        <v>24</v>
      </c>
      <c r="C36" s="9" t="s">
        <v>25</v>
      </c>
      <c r="D36" s="8" t="s">
        <v>114</v>
      </c>
      <c r="E36" s="21" t="s">
        <v>41</v>
      </c>
      <c r="F36" s="10" t="s">
        <v>102</v>
      </c>
      <c r="G36" s="10" t="s">
        <v>104</v>
      </c>
      <c r="H36" s="25" t="s">
        <v>103</v>
      </c>
      <c r="I36" s="25" t="s">
        <v>115</v>
      </c>
      <c r="J36" s="45" t="s">
        <v>116</v>
      </c>
      <c r="K36" s="83">
        <v>3</v>
      </c>
      <c r="L36" s="36">
        <v>17</v>
      </c>
      <c r="M36" s="36">
        <v>1</v>
      </c>
      <c r="N36" s="36">
        <v>5</v>
      </c>
      <c r="O36" s="40" t="s">
        <v>29</v>
      </c>
    </row>
    <row r="37" spans="1:15" ht="156.6" x14ac:dyDescent="0.3">
      <c r="A37" s="39">
        <v>17</v>
      </c>
      <c r="B37" s="81" t="s">
        <v>24</v>
      </c>
      <c r="C37" s="15" t="s">
        <v>25</v>
      </c>
      <c r="D37" s="85" t="s">
        <v>178</v>
      </c>
      <c r="E37" s="82" t="s">
        <v>41</v>
      </c>
      <c r="F37" s="86" t="s">
        <v>179</v>
      </c>
      <c r="G37" s="87" t="s">
        <v>180</v>
      </c>
      <c r="H37" s="28" t="s">
        <v>181</v>
      </c>
      <c r="I37" s="85" t="s">
        <v>182</v>
      </c>
      <c r="J37" s="88" t="s">
        <v>183</v>
      </c>
      <c r="K37" s="49">
        <v>4</v>
      </c>
      <c r="L37" s="38">
        <v>0</v>
      </c>
      <c r="M37" s="38">
        <v>0</v>
      </c>
      <c r="N37" s="38">
        <v>0</v>
      </c>
      <c r="O37" s="89" t="s">
        <v>29</v>
      </c>
    </row>
    <row r="38" spans="1:15" ht="156.6" thickBot="1" x14ac:dyDescent="0.35">
      <c r="A38" s="39">
        <v>18</v>
      </c>
      <c r="B38" s="6" t="s">
        <v>24</v>
      </c>
      <c r="C38" s="9" t="s">
        <v>25</v>
      </c>
      <c r="D38" s="30" t="s">
        <v>121</v>
      </c>
      <c r="E38" s="23" t="s">
        <v>26</v>
      </c>
      <c r="F38" s="8" t="s">
        <v>117</v>
      </c>
      <c r="G38" s="8" t="s">
        <v>118</v>
      </c>
      <c r="H38" s="29" t="s">
        <v>120</v>
      </c>
      <c r="I38" s="29" t="s">
        <v>119</v>
      </c>
      <c r="J38" s="45" t="s">
        <v>122</v>
      </c>
      <c r="K38" s="48">
        <v>2</v>
      </c>
      <c r="L38" s="36">
        <v>29</v>
      </c>
      <c r="M38" s="36">
        <v>2</v>
      </c>
      <c r="N38" s="36">
        <v>2</v>
      </c>
      <c r="O38" s="41"/>
    </row>
    <row r="39" spans="1:15" ht="54" customHeight="1" x14ac:dyDescent="0.3">
      <c r="A39" s="52">
        <v>19</v>
      </c>
      <c r="B39" s="6" t="s">
        <v>24</v>
      </c>
      <c r="C39" s="9" t="s">
        <v>25</v>
      </c>
      <c r="D39" s="12" t="s">
        <v>129</v>
      </c>
      <c r="E39" s="23" t="s">
        <v>26</v>
      </c>
      <c r="F39" s="10" t="s">
        <v>109</v>
      </c>
      <c r="G39" s="11" t="s">
        <v>146</v>
      </c>
      <c r="H39" s="35" t="s">
        <v>147</v>
      </c>
      <c r="I39" s="8" t="s">
        <v>140</v>
      </c>
      <c r="J39" s="19" t="s">
        <v>148</v>
      </c>
      <c r="K39" s="83">
        <v>0</v>
      </c>
      <c r="L39" s="84">
        <v>0</v>
      </c>
      <c r="M39" s="84">
        <v>0</v>
      </c>
      <c r="N39" s="84">
        <v>0</v>
      </c>
      <c r="O39" s="41"/>
    </row>
    <row r="40" spans="1:15" ht="31.5" customHeight="1" x14ac:dyDescent="0.3">
      <c r="A40" s="39">
        <v>20</v>
      </c>
      <c r="B40" s="6" t="s">
        <v>24</v>
      </c>
      <c r="C40" s="9" t="s">
        <v>25</v>
      </c>
      <c r="D40" s="11" t="s">
        <v>130</v>
      </c>
      <c r="E40" s="23" t="s">
        <v>41</v>
      </c>
      <c r="F40" s="10" t="s">
        <v>131</v>
      </c>
      <c r="G40" s="10" t="s">
        <v>152</v>
      </c>
      <c r="H40" s="10" t="s">
        <v>153</v>
      </c>
      <c r="I40" s="11" t="s">
        <v>141</v>
      </c>
      <c r="J40" s="19" t="s">
        <v>154</v>
      </c>
      <c r="K40" s="50">
        <v>1</v>
      </c>
      <c r="L40" s="37">
        <v>2</v>
      </c>
      <c r="M40" s="37">
        <v>0</v>
      </c>
      <c r="N40" s="37">
        <v>1</v>
      </c>
      <c r="O40" s="40" t="s">
        <v>29</v>
      </c>
    </row>
    <row r="41" spans="1:15" ht="45" customHeight="1" thickBot="1" x14ac:dyDescent="0.35">
      <c r="A41" s="39">
        <v>21</v>
      </c>
      <c r="B41" s="6" t="s">
        <v>24</v>
      </c>
      <c r="C41" s="9" t="s">
        <v>25</v>
      </c>
      <c r="D41" s="11" t="s">
        <v>132</v>
      </c>
      <c r="E41" s="23" t="s">
        <v>26</v>
      </c>
      <c r="F41" s="10" t="s">
        <v>133</v>
      </c>
      <c r="G41" s="10" t="s">
        <v>149</v>
      </c>
      <c r="H41" s="10" t="s">
        <v>150</v>
      </c>
      <c r="I41" s="11" t="s">
        <v>48</v>
      </c>
      <c r="J41" s="19" t="s">
        <v>151</v>
      </c>
      <c r="K41" s="50">
        <v>0</v>
      </c>
      <c r="L41" s="37">
        <v>0</v>
      </c>
      <c r="M41" s="37">
        <v>0</v>
      </c>
      <c r="N41" s="37">
        <v>0</v>
      </c>
      <c r="O41" s="40" t="s">
        <v>29</v>
      </c>
    </row>
    <row r="42" spans="1:15" ht="66.75" customHeight="1" x14ac:dyDescent="0.3">
      <c r="A42" s="52">
        <v>22</v>
      </c>
      <c r="B42" s="6" t="s">
        <v>24</v>
      </c>
      <c r="C42" s="9" t="s">
        <v>25</v>
      </c>
      <c r="D42" s="27" t="s">
        <v>134</v>
      </c>
      <c r="E42" s="23" t="s">
        <v>41</v>
      </c>
      <c r="F42" s="10" t="s">
        <v>135</v>
      </c>
      <c r="G42" s="10" t="s">
        <v>155</v>
      </c>
      <c r="H42" s="10" t="s">
        <v>156</v>
      </c>
      <c r="I42" s="11" t="s">
        <v>142</v>
      </c>
      <c r="J42" s="19" t="s">
        <v>157</v>
      </c>
      <c r="K42" s="50">
        <v>2</v>
      </c>
      <c r="L42" s="37">
        <v>5</v>
      </c>
      <c r="M42" s="37">
        <v>0</v>
      </c>
      <c r="N42" s="37">
        <v>0</v>
      </c>
      <c r="O42" s="40" t="s">
        <v>29</v>
      </c>
    </row>
    <row r="43" spans="1:15" ht="69.75" customHeight="1" x14ac:dyDescent="0.3">
      <c r="A43" s="39">
        <v>23</v>
      </c>
      <c r="B43" s="6" t="s">
        <v>24</v>
      </c>
      <c r="C43" s="9" t="s">
        <v>25</v>
      </c>
      <c r="D43" s="27" t="s">
        <v>136</v>
      </c>
      <c r="E43" s="23" t="s">
        <v>41</v>
      </c>
      <c r="F43" s="10" t="s">
        <v>135</v>
      </c>
      <c r="G43" s="10" t="s">
        <v>155</v>
      </c>
      <c r="H43" s="10" t="s">
        <v>156</v>
      </c>
      <c r="I43" s="11" t="s">
        <v>142</v>
      </c>
      <c r="J43" s="19" t="s">
        <v>157</v>
      </c>
      <c r="K43" s="50">
        <v>2</v>
      </c>
      <c r="L43" s="37">
        <v>7</v>
      </c>
      <c r="M43" s="37">
        <v>0</v>
      </c>
      <c r="N43" s="37">
        <v>0</v>
      </c>
      <c r="O43" s="40" t="s">
        <v>29</v>
      </c>
    </row>
    <row r="44" spans="1:15" ht="69.75" customHeight="1" thickBot="1" x14ac:dyDescent="0.35">
      <c r="A44" s="39">
        <v>24</v>
      </c>
      <c r="B44" s="6" t="s">
        <v>24</v>
      </c>
      <c r="C44" s="9" t="s">
        <v>25</v>
      </c>
      <c r="D44" s="27" t="s">
        <v>237</v>
      </c>
      <c r="E44" s="23" t="s">
        <v>41</v>
      </c>
      <c r="F44" s="10" t="s">
        <v>135</v>
      </c>
      <c r="G44" s="10" t="s">
        <v>155</v>
      </c>
      <c r="H44" s="10" t="s">
        <v>156</v>
      </c>
      <c r="I44" s="11" t="s">
        <v>142</v>
      </c>
      <c r="J44" s="19" t="s">
        <v>157</v>
      </c>
      <c r="K44" s="50">
        <v>2</v>
      </c>
      <c r="L44" s="37">
        <v>3</v>
      </c>
      <c r="M44" s="37">
        <v>0</v>
      </c>
      <c r="N44" s="37">
        <v>0</v>
      </c>
      <c r="O44" s="40" t="s">
        <v>29</v>
      </c>
    </row>
    <row r="45" spans="1:15" ht="64.5" customHeight="1" thickBot="1" x14ac:dyDescent="0.35">
      <c r="A45" s="52">
        <v>25</v>
      </c>
      <c r="B45" s="31" t="s">
        <v>24</v>
      </c>
      <c r="C45" s="7" t="s">
        <v>25</v>
      </c>
      <c r="D45" s="34" t="s">
        <v>137</v>
      </c>
      <c r="E45" s="32" t="s">
        <v>26</v>
      </c>
      <c r="F45" s="33" t="s">
        <v>138</v>
      </c>
      <c r="G45" s="42"/>
      <c r="H45" s="34" t="s">
        <v>158</v>
      </c>
      <c r="I45" s="34" t="s">
        <v>143</v>
      </c>
      <c r="J45" s="47" t="s">
        <v>159</v>
      </c>
      <c r="K45" s="51">
        <v>1</v>
      </c>
      <c r="L45" s="43">
        <v>1</v>
      </c>
      <c r="M45" s="43">
        <v>1</v>
      </c>
      <c r="N45" s="43">
        <v>1</v>
      </c>
      <c r="O45" s="44" t="s">
        <v>29</v>
      </c>
    </row>
    <row r="46" spans="1:15" ht="103.5" customHeight="1" x14ac:dyDescent="0.3">
      <c r="A46" s="39">
        <v>26</v>
      </c>
      <c r="B46" s="6" t="s">
        <v>24</v>
      </c>
      <c r="C46" s="9" t="s">
        <v>25</v>
      </c>
      <c r="D46" s="27" t="s">
        <v>166</v>
      </c>
      <c r="E46" s="9" t="s">
        <v>26</v>
      </c>
      <c r="F46" s="10" t="s">
        <v>128</v>
      </c>
      <c r="G46" s="72" t="s">
        <v>78</v>
      </c>
      <c r="H46" s="12" t="s">
        <v>144</v>
      </c>
      <c r="I46" s="10" t="s">
        <v>139</v>
      </c>
      <c r="J46" s="10" t="s">
        <v>145</v>
      </c>
      <c r="K46" s="36">
        <f>2+1</f>
        <v>3</v>
      </c>
      <c r="L46" s="36">
        <f>9+11+7</f>
        <v>27</v>
      </c>
      <c r="M46" s="36">
        <f>1+1+1</f>
        <v>3</v>
      </c>
      <c r="N46" s="36">
        <f>1+1+1</f>
        <v>3</v>
      </c>
      <c r="O46" s="40" t="s">
        <v>29</v>
      </c>
    </row>
    <row r="47" spans="1:15" ht="37.5" customHeight="1" thickBot="1" x14ac:dyDescent="0.35">
      <c r="A47" s="39">
        <v>27</v>
      </c>
      <c r="B47" s="6" t="s">
        <v>24</v>
      </c>
      <c r="C47" s="9" t="s">
        <v>25</v>
      </c>
      <c r="D47" s="8" t="s">
        <v>161</v>
      </c>
      <c r="E47" s="9" t="s">
        <v>26</v>
      </c>
      <c r="F47" s="10" t="s">
        <v>55</v>
      </c>
      <c r="G47" s="10" t="s">
        <v>162</v>
      </c>
      <c r="H47" s="12" t="s">
        <v>163</v>
      </c>
      <c r="I47" s="10" t="s">
        <v>164</v>
      </c>
      <c r="J47" s="9" t="s">
        <v>165</v>
      </c>
      <c r="K47" s="21">
        <f>2</f>
        <v>2</v>
      </c>
      <c r="L47" s="21">
        <f>10+5</f>
        <v>15</v>
      </c>
      <c r="M47" s="21">
        <f>1+1</f>
        <v>2</v>
      </c>
      <c r="N47" s="21">
        <f>1+1</f>
        <v>2</v>
      </c>
      <c r="O47" s="40" t="s">
        <v>29</v>
      </c>
    </row>
    <row r="48" spans="1:15" ht="83.25" customHeight="1" x14ac:dyDescent="0.3">
      <c r="A48" s="52">
        <v>28</v>
      </c>
      <c r="B48" s="73" t="s">
        <v>24</v>
      </c>
      <c r="C48" s="74" t="s">
        <v>25</v>
      </c>
      <c r="D48" s="75" t="s">
        <v>167</v>
      </c>
      <c r="E48" s="74" t="s">
        <v>26</v>
      </c>
      <c r="F48" s="72" t="s">
        <v>55</v>
      </c>
      <c r="G48" s="72" t="s">
        <v>93</v>
      </c>
      <c r="H48" s="76" t="s">
        <v>94</v>
      </c>
      <c r="I48" s="72" t="s">
        <v>95</v>
      </c>
      <c r="J48" s="72" t="s">
        <v>96</v>
      </c>
      <c r="K48" s="77"/>
      <c r="L48" s="77"/>
      <c r="M48" s="77"/>
      <c r="N48" s="77"/>
      <c r="O48" s="40" t="s">
        <v>29</v>
      </c>
    </row>
    <row r="49" spans="1:15" ht="69" customHeight="1" x14ac:dyDescent="0.3">
      <c r="A49" s="39">
        <v>29</v>
      </c>
      <c r="B49" s="81" t="s">
        <v>24</v>
      </c>
      <c r="C49" s="15" t="s">
        <v>25</v>
      </c>
      <c r="D49" s="27" t="s">
        <v>168</v>
      </c>
      <c r="E49" s="82" t="s">
        <v>26</v>
      </c>
      <c r="F49" s="8" t="s">
        <v>169</v>
      </c>
      <c r="G49" s="27" t="s">
        <v>176</v>
      </c>
      <c r="H49" s="10" t="s">
        <v>177</v>
      </c>
      <c r="I49" s="8" t="s">
        <v>170</v>
      </c>
      <c r="J49" s="22"/>
      <c r="K49" s="36">
        <v>2</v>
      </c>
      <c r="L49" s="36">
        <v>6</v>
      </c>
      <c r="M49" s="36">
        <v>2</v>
      </c>
      <c r="N49" s="36">
        <v>4</v>
      </c>
      <c r="O49" s="40" t="s">
        <v>29</v>
      </c>
    </row>
    <row r="50" spans="1:15" ht="122.25" customHeight="1" thickBot="1" x14ac:dyDescent="0.35">
      <c r="A50" s="39">
        <v>30</v>
      </c>
      <c r="B50" s="6" t="s">
        <v>24</v>
      </c>
      <c r="C50" s="9" t="s">
        <v>25</v>
      </c>
      <c r="D50" s="78" t="s">
        <v>171</v>
      </c>
      <c r="E50" s="21" t="s">
        <v>26</v>
      </c>
      <c r="F50" s="78" t="s">
        <v>172</v>
      </c>
      <c r="G50" s="22"/>
      <c r="H50" s="22"/>
      <c r="I50" s="78" t="s">
        <v>173</v>
      </c>
      <c r="J50" s="22"/>
      <c r="K50" s="22"/>
      <c r="L50" s="22"/>
      <c r="M50" s="22"/>
      <c r="N50" s="22"/>
      <c r="O50" s="40" t="s">
        <v>29</v>
      </c>
    </row>
    <row r="51" spans="1:15" ht="144" customHeight="1" x14ac:dyDescent="0.3">
      <c r="A51" s="52">
        <v>31</v>
      </c>
      <c r="B51" s="6" t="s">
        <v>24</v>
      </c>
      <c r="C51" s="9" t="s">
        <v>25</v>
      </c>
      <c r="D51" s="28" t="s">
        <v>175</v>
      </c>
      <c r="E51" s="9" t="s">
        <v>26</v>
      </c>
      <c r="F51" s="10" t="s">
        <v>62</v>
      </c>
      <c r="G51" s="10" t="s">
        <v>76</v>
      </c>
      <c r="H51" s="10" t="s">
        <v>63</v>
      </c>
      <c r="I51" s="10" t="s">
        <v>64</v>
      </c>
      <c r="J51" s="16" t="s">
        <v>65</v>
      </c>
      <c r="K51" s="79">
        <f>8+1</f>
        <v>9</v>
      </c>
      <c r="L51" s="80">
        <f>116+14</f>
        <v>130</v>
      </c>
      <c r="M51" s="80">
        <f>6+1</f>
        <v>7</v>
      </c>
      <c r="N51" s="80">
        <f>4+1</f>
        <v>5</v>
      </c>
      <c r="O51" s="40" t="s">
        <v>29</v>
      </c>
    </row>
    <row r="52" spans="1:15" ht="112.5" customHeight="1" x14ac:dyDescent="0.3">
      <c r="A52" s="39">
        <v>32</v>
      </c>
      <c r="B52" s="6" t="s">
        <v>24</v>
      </c>
      <c r="C52" s="9" t="s">
        <v>25</v>
      </c>
      <c r="D52" s="27" t="s">
        <v>174</v>
      </c>
      <c r="E52" s="23" t="s">
        <v>26</v>
      </c>
      <c r="F52" s="10" t="s">
        <v>109</v>
      </c>
      <c r="G52" s="10" t="s">
        <v>123</v>
      </c>
      <c r="H52" s="12" t="s">
        <v>124</v>
      </c>
      <c r="I52" s="10" t="s">
        <v>125</v>
      </c>
      <c r="J52" s="10" t="s">
        <v>126</v>
      </c>
      <c r="K52" s="22"/>
      <c r="L52" s="22"/>
      <c r="M52" s="22"/>
      <c r="N52" s="22"/>
      <c r="O52" s="21" t="s">
        <v>29</v>
      </c>
    </row>
    <row r="53" spans="1:15" ht="87.75" customHeight="1" thickBot="1" x14ac:dyDescent="0.35">
      <c r="A53" s="39">
        <v>33</v>
      </c>
      <c r="B53" s="6" t="s">
        <v>24</v>
      </c>
      <c r="C53" s="9" t="s">
        <v>25</v>
      </c>
      <c r="D53" s="90" t="s">
        <v>184</v>
      </c>
      <c r="E53" s="9" t="s">
        <v>26</v>
      </c>
      <c r="F53" s="14" t="s">
        <v>179</v>
      </c>
      <c r="G53" s="14" t="s">
        <v>180</v>
      </c>
      <c r="H53" s="10" t="s">
        <v>185</v>
      </c>
      <c r="I53" s="24" t="s">
        <v>186</v>
      </c>
      <c r="J53" s="72" t="s">
        <v>187</v>
      </c>
      <c r="K53" s="22"/>
      <c r="L53" s="22"/>
      <c r="M53" s="22"/>
      <c r="N53" s="22"/>
      <c r="O53" s="21" t="s">
        <v>29</v>
      </c>
    </row>
    <row r="54" spans="1:15" ht="63.75" customHeight="1" x14ac:dyDescent="0.3">
      <c r="A54" s="52">
        <v>34</v>
      </c>
      <c r="B54" s="6" t="s">
        <v>24</v>
      </c>
      <c r="C54" s="9" t="s">
        <v>25</v>
      </c>
      <c r="D54" s="12" t="s">
        <v>188</v>
      </c>
      <c r="E54" s="9" t="s">
        <v>41</v>
      </c>
      <c r="F54" s="10" t="s">
        <v>189</v>
      </c>
      <c r="G54" s="10" t="s">
        <v>190</v>
      </c>
      <c r="H54" s="10" t="s">
        <v>191</v>
      </c>
      <c r="I54" s="11" t="s">
        <v>192</v>
      </c>
      <c r="J54" s="10" t="s">
        <v>193</v>
      </c>
      <c r="K54" s="36">
        <v>9</v>
      </c>
      <c r="L54" s="36">
        <v>21</v>
      </c>
      <c r="M54" s="36">
        <v>5</v>
      </c>
      <c r="N54" s="36">
        <v>8</v>
      </c>
      <c r="O54" s="21" t="s">
        <v>29</v>
      </c>
    </row>
    <row r="55" spans="1:15" ht="129" customHeight="1" x14ac:dyDescent="0.3">
      <c r="A55" s="39">
        <v>35</v>
      </c>
      <c r="B55" s="6" t="s">
        <v>24</v>
      </c>
      <c r="C55" s="9" t="s">
        <v>25</v>
      </c>
      <c r="D55" s="27" t="s">
        <v>194</v>
      </c>
      <c r="E55" s="91" t="s">
        <v>26</v>
      </c>
      <c r="F55" s="10" t="s">
        <v>55</v>
      </c>
      <c r="G55" s="27" t="s">
        <v>195</v>
      </c>
      <c r="H55" s="27" t="s">
        <v>196</v>
      </c>
      <c r="I55" s="27" t="s">
        <v>197</v>
      </c>
      <c r="J55" s="10" t="s">
        <v>198</v>
      </c>
      <c r="K55" s="21">
        <f>1</f>
        <v>1</v>
      </c>
      <c r="L55" s="21">
        <f>11</f>
        <v>11</v>
      </c>
      <c r="M55" s="21">
        <f>1</f>
        <v>1</v>
      </c>
      <c r="N55" s="21">
        <f>1</f>
        <v>1</v>
      </c>
      <c r="O55" s="21"/>
    </row>
    <row r="56" spans="1:15" ht="129" customHeight="1" thickBot="1" x14ac:dyDescent="0.35">
      <c r="A56" s="39">
        <v>36</v>
      </c>
      <c r="B56" s="6" t="s">
        <v>24</v>
      </c>
      <c r="C56" s="9" t="s">
        <v>25</v>
      </c>
      <c r="D56" s="27" t="s">
        <v>199</v>
      </c>
      <c r="E56" s="91" t="s">
        <v>26</v>
      </c>
      <c r="F56" s="10" t="s">
        <v>200</v>
      </c>
      <c r="G56" s="27" t="s">
        <v>201</v>
      </c>
      <c r="H56" s="27" t="s">
        <v>202</v>
      </c>
      <c r="I56" s="27" t="s">
        <v>203</v>
      </c>
      <c r="J56" s="10" t="s">
        <v>204</v>
      </c>
      <c r="K56" s="22"/>
      <c r="L56" s="22"/>
      <c r="M56" s="22"/>
      <c r="N56" s="22"/>
      <c r="O56" s="22"/>
    </row>
    <row r="57" spans="1:15" ht="129" customHeight="1" x14ac:dyDescent="0.3">
      <c r="A57" s="52">
        <v>37</v>
      </c>
      <c r="B57" s="6" t="s">
        <v>24</v>
      </c>
      <c r="C57" s="9" t="s">
        <v>25</v>
      </c>
      <c r="D57" s="27" t="s">
        <v>205</v>
      </c>
      <c r="E57" s="91" t="s">
        <v>26</v>
      </c>
      <c r="F57" s="10" t="s">
        <v>200</v>
      </c>
      <c r="G57" s="27" t="s">
        <v>201</v>
      </c>
      <c r="H57" s="27" t="s">
        <v>202</v>
      </c>
      <c r="I57" s="27" t="s">
        <v>206</v>
      </c>
      <c r="J57" s="10" t="s">
        <v>204</v>
      </c>
      <c r="K57" s="22"/>
      <c r="L57" s="22"/>
      <c r="M57" s="22"/>
      <c r="N57" s="22"/>
      <c r="O57" s="22"/>
    </row>
    <row r="58" spans="1:15" ht="129" customHeight="1" x14ac:dyDescent="0.3">
      <c r="A58" s="39">
        <v>38</v>
      </c>
      <c r="B58" s="6" t="s">
        <v>24</v>
      </c>
      <c r="C58" s="9" t="s">
        <v>25</v>
      </c>
      <c r="D58" s="27" t="s">
        <v>207</v>
      </c>
      <c r="E58" s="91" t="s">
        <v>26</v>
      </c>
      <c r="F58" s="10" t="s">
        <v>200</v>
      </c>
      <c r="G58" s="27" t="s">
        <v>201</v>
      </c>
      <c r="H58" s="27" t="s">
        <v>202</v>
      </c>
      <c r="I58" s="27" t="s">
        <v>206</v>
      </c>
      <c r="J58" s="10" t="s">
        <v>204</v>
      </c>
      <c r="K58" s="22"/>
      <c r="L58" s="22"/>
      <c r="M58" s="22"/>
      <c r="N58" s="22"/>
      <c r="O58" s="22"/>
    </row>
    <row r="59" spans="1:15" ht="129" customHeight="1" thickBot="1" x14ac:dyDescent="0.35">
      <c r="A59" s="39">
        <v>39</v>
      </c>
      <c r="B59" s="6" t="s">
        <v>24</v>
      </c>
      <c r="C59" s="9" t="s">
        <v>25</v>
      </c>
      <c r="D59" s="27" t="s">
        <v>208</v>
      </c>
      <c r="E59" s="91" t="s">
        <v>26</v>
      </c>
      <c r="F59" s="10" t="s">
        <v>200</v>
      </c>
      <c r="G59" s="27" t="s">
        <v>201</v>
      </c>
      <c r="H59" s="27" t="s">
        <v>202</v>
      </c>
      <c r="I59" s="27" t="s">
        <v>209</v>
      </c>
      <c r="J59" s="10" t="s">
        <v>204</v>
      </c>
      <c r="K59" s="22"/>
      <c r="L59" s="22"/>
      <c r="M59" s="22"/>
      <c r="N59" s="22"/>
      <c r="O59" s="22"/>
    </row>
    <row r="60" spans="1:15" ht="129" customHeight="1" x14ac:dyDescent="0.3">
      <c r="A60" s="52">
        <v>40</v>
      </c>
      <c r="B60" s="6" t="s">
        <v>24</v>
      </c>
      <c r="C60" s="9" t="s">
        <v>25</v>
      </c>
      <c r="D60" s="27" t="s">
        <v>210</v>
      </c>
      <c r="E60" s="91" t="s">
        <v>26</v>
      </c>
      <c r="F60" s="10" t="s">
        <v>200</v>
      </c>
      <c r="G60" s="27" t="s">
        <v>201</v>
      </c>
      <c r="H60" s="27" t="s">
        <v>202</v>
      </c>
      <c r="I60" s="27" t="s">
        <v>211</v>
      </c>
      <c r="J60" s="10" t="s">
        <v>204</v>
      </c>
      <c r="K60" s="22"/>
      <c r="L60" s="22"/>
      <c r="M60" s="22"/>
      <c r="N60" s="22"/>
      <c r="O60" s="22"/>
    </row>
    <row r="61" spans="1:15" ht="164.25" customHeight="1" x14ac:dyDescent="0.3">
      <c r="A61" s="39">
        <v>41</v>
      </c>
      <c r="B61" s="6" t="s">
        <v>24</v>
      </c>
      <c r="C61" s="9" t="s">
        <v>25</v>
      </c>
      <c r="D61" s="27" t="s">
        <v>212</v>
      </c>
      <c r="E61" s="91" t="s">
        <v>26</v>
      </c>
      <c r="F61" s="12" t="s">
        <v>213</v>
      </c>
      <c r="G61" s="27" t="s">
        <v>217</v>
      </c>
      <c r="H61" s="27" t="s">
        <v>214</v>
      </c>
      <c r="I61" s="27" t="s">
        <v>215</v>
      </c>
      <c r="J61" s="12" t="s">
        <v>216</v>
      </c>
      <c r="K61" s="22"/>
      <c r="L61" s="22"/>
      <c r="M61" s="22"/>
      <c r="N61" s="22"/>
      <c r="O61" s="22"/>
    </row>
    <row r="62" spans="1:15" ht="89.25" customHeight="1" thickBot="1" x14ac:dyDescent="0.35">
      <c r="A62" s="39">
        <v>42</v>
      </c>
      <c r="B62" s="6" t="s">
        <v>24</v>
      </c>
      <c r="C62" s="9" t="s">
        <v>25</v>
      </c>
      <c r="D62" s="27" t="s">
        <v>228</v>
      </c>
      <c r="E62" s="91" t="s">
        <v>41</v>
      </c>
      <c r="F62" s="12" t="s">
        <v>230</v>
      </c>
      <c r="G62" s="12" t="s">
        <v>230</v>
      </c>
      <c r="H62" s="27" t="s">
        <v>231</v>
      </c>
      <c r="I62" s="27" t="s">
        <v>229</v>
      </c>
      <c r="J62" s="12" t="s">
        <v>232</v>
      </c>
      <c r="K62" s="22">
        <v>1</v>
      </c>
      <c r="L62" s="22">
        <v>12</v>
      </c>
      <c r="M62" s="22"/>
      <c r="N62" s="22"/>
      <c r="O62" s="22"/>
    </row>
    <row r="63" spans="1:15" ht="153" x14ac:dyDescent="0.3">
      <c r="A63" s="52">
        <v>43</v>
      </c>
      <c r="B63" s="6" t="s">
        <v>24</v>
      </c>
      <c r="C63" s="9" t="s">
        <v>25</v>
      </c>
      <c r="D63" s="27" t="s">
        <v>218</v>
      </c>
      <c r="E63" s="91" t="s">
        <v>26</v>
      </c>
      <c r="F63" s="12" t="s">
        <v>219</v>
      </c>
      <c r="G63" s="27" t="s">
        <v>219</v>
      </c>
      <c r="H63" s="27" t="s">
        <v>221</v>
      </c>
      <c r="I63" s="27" t="s">
        <v>220</v>
      </c>
      <c r="J63" s="12" t="s">
        <v>222</v>
      </c>
      <c r="K63" s="22"/>
      <c r="L63" s="22"/>
      <c r="M63" s="22"/>
      <c r="N63" s="22"/>
      <c r="O63" s="22"/>
    </row>
    <row r="64" spans="1:15" ht="102" x14ac:dyDescent="0.3">
      <c r="A64" s="39">
        <v>44</v>
      </c>
      <c r="B64" s="6" t="s">
        <v>24</v>
      </c>
      <c r="C64" s="9" t="s">
        <v>25</v>
      </c>
      <c r="D64" s="27" t="s">
        <v>223</v>
      </c>
      <c r="E64" s="91" t="s">
        <v>26</v>
      </c>
      <c r="F64" s="12" t="s">
        <v>224</v>
      </c>
      <c r="G64" s="27" t="s">
        <v>224</v>
      </c>
      <c r="H64" s="27" t="s">
        <v>226</v>
      </c>
      <c r="I64" s="27" t="s">
        <v>225</v>
      </c>
      <c r="J64" s="12" t="s">
        <v>227</v>
      </c>
      <c r="K64" s="22"/>
      <c r="L64" s="22"/>
      <c r="M64" s="22"/>
      <c r="N64" s="22"/>
      <c r="O64" s="22"/>
    </row>
  </sheetData>
  <autoFilter ref="A20:P61"/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E32:H32 J32 J28 E22:E25">
    <cfRule type="expression" dxfId="168" priority="758">
      <formula>AND(ISBLANK(E22),ISTEXT($F22))</formula>
    </cfRule>
  </conditionalFormatting>
  <conditionalFormatting sqref="E22:F22 H22:I22">
    <cfRule type="expression" dxfId="167" priority="746">
      <formula>AND(ISBLANK(E22),ISTEXT($F22))</formula>
    </cfRule>
  </conditionalFormatting>
  <conditionalFormatting sqref="D22 D32">
    <cfRule type="expression" dxfId="166" priority="747">
      <formula>NOT(ISBLANK($AM22))</formula>
    </cfRule>
  </conditionalFormatting>
  <conditionalFormatting sqref="G22">
    <cfRule type="expression" dxfId="165" priority="744">
      <formula>AND(ISBLANK(G22),ISTEXT($F22))</formula>
    </cfRule>
  </conditionalFormatting>
  <conditionalFormatting sqref="J22">
    <cfRule type="expression" dxfId="164" priority="743">
      <formula>AND(ISBLANK(J22),ISTEXT($F22))</formula>
    </cfRule>
  </conditionalFormatting>
  <conditionalFormatting sqref="F23 H23">
    <cfRule type="expression" dxfId="163" priority="742">
      <formula>AND(ISBLANK(F23),ISTEXT($F23))</formula>
    </cfRule>
  </conditionalFormatting>
  <conditionalFormatting sqref="G23">
    <cfRule type="expression" dxfId="162" priority="740">
      <formula>AND(ISBLANK(G23),ISTEXT($F23))</formula>
    </cfRule>
  </conditionalFormatting>
  <conditionalFormatting sqref="J23">
    <cfRule type="expression" dxfId="161" priority="739">
      <formula>AND(ISBLANK(J23),ISTEXT($F23))</formula>
    </cfRule>
  </conditionalFormatting>
  <conditionalFormatting sqref="E24:I24">
    <cfRule type="expression" dxfId="160" priority="715">
      <formula>AND(ISBLANK(E24),ISTEXT($F24))</formula>
    </cfRule>
  </conditionalFormatting>
  <conditionalFormatting sqref="D24">
    <cfRule type="expression" dxfId="159" priority="714">
      <formula>NOT(ISBLANK($AM24))</formula>
    </cfRule>
  </conditionalFormatting>
  <conditionalFormatting sqref="J24">
    <cfRule type="expression" dxfId="158" priority="712">
      <formula>AND(ISBLANK(J24),ISTEXT($F24))</formula>
    </cfRule>
  </conditionalFormatting>
  <conditionalFormatting sqref="E25">
    <cfRule type="expression" dxfId="157" priority="708">
      <formula>AND(ISBLANK(E25),ISTEXT($F25))</formula>
    </cfRule>
  </conditionalFormatting>
  <conditionalFormatting sqref="D25">
    <cfRule type="expression" dxfId="156" priority="707">
      <formula>NOT(ISBLANK($AM25))</formula>
    </cfRule>
  </conditionalFormatting>
  <conditionalFormatting sqref="F25:I25">
    <cfRule type="expression" dxfId="155" priority="706">
      <formula>NOT(ISBLANK($AM25))</formula>
    </cfRule>
  </conditionalFormatting>
  <conditionalFormatting sqref="J25">
    <cfRule type="expression" dxfId="154" priority="702">
      <formula>NOT(ISBLANK($AM25))</formula>
    </cfRule>
  </conditionalFormatting>
  <conditionalFormatting sqref="E27">
    <cfRule type="expression" dxfId="153" priority="675">
      <formula>AND(ISBLANK(E27),ISTEXT($F27))</formula>
    </cfRule>
  </conditionalFormatting>
  <conditionalFormatting sqref="D27">
    <cfRule type="expression" dxfId="152" priority="662">
      <formula>NOT(ISBLANK($AM27))</formula>
    </cfRule>
  </conditionalFormatting>
  <conditionalFormatting sqref="F27">
    <cfRule type="expression" dxfId="151" priority="661">
      <formula>AND(ISBLANK(F27),ISTEXT($F27))</formula>
    </cfRule>
  </conditionalFormatting>
  <conditionalFormatting sqref="G27:I27">
    <cfRule type="expression" dxfId="150" priority="660">
      <formula>AND(ISBLANK(G27),ISTEXT($F27))</formula>
    </cfRule>
  </conditionalFormatting>
  <conditionalFormatting sqref="J27">
    <cfRule type="expression" dxfId="149" priority="659">
      <formula>AND(ISBLANK(J27),ISTEXT($F27))</formula>
    </cfRule>
  </conditionalFormatting>
  <conditionalFormatting sqref="E28:G28">
    <cfRule type="expression" dxfId="148" priority="655">
      <formula>AND(ISBLANK(E28),ISTEXT($F28))</formula>
    </cfRule>
  </conditionalFormatting>
  <conditionalFormatting sqref="I28">
    <cfRule type="expression" dxfId="147" priority="649">
      <formula>AND(ISBLANK(I28),ISTEXT($F28))</formula>
    </cfRule>
  </conditionalFormatting>
  <conditionalFormatting sqref="H28">
    <cfRule type="expression" dxfId="146" priority="648">
      <formula>AND(ISBLANK(H28),ISTEXT($F28))</formula>
    </cfRule>
  </conditionalFormatting>
  <conditionalFormatting sqref="F29:H29 J29">
    <cfRule type="expression" dxfId="145" priority="646">
      <formula>AND(ISBLANK(F29),ISTEXT($F29))</formula>
    </cfRule>
  </conditionalFormatting>
  <conditionalFormatting sqref="D28">
    <cfRule type="expression" dxfId="144" priority="502">
      <formula>NOT(ISBLANK($AM28))</formula>
    </cfRule>
  </conditionalFormatting>
  <conditionalFormatting sqref="D30">
    <cfRule type="expression" dxfId="143" priority="453">
      <formula>NOT(ISBLANK($AM30))</formula>
    </cfRule>
  </conditionalFormatting>
  <conditionalFormatting sqref="E30">
    <cfRule type="expression" dxfId="142" priority="452">
      <formula>AND(ISBLANK(E30),ISTEXT($F30))</formula>
    </cfRule>
  </conditionalFormatting>
  <conditionalFormatting sqref="F30">
    <cfRule type="expression" dxfId="141" priority="451">
      <formula>NOT(ISBLANK($AM30))</formula>
    </cfRule>
  </conditionalFormatting>
  <conditionalFormatting sqref="G30">
    <cfRule type="expression" dxfId="140" priority="450">
      <formula>NOT(ISBLANK($AM30))</formula>
    </cfRule>
  </conditionalFormatting>
  <conditionalFormatting sqref="H30">
    <cfRule type="expression" dxfId="139" priority="449">
      <formula>NOT(ISBLANK($AM30))</formula>
    </cfRule>
  </conditionalFormatting>
  <conditionalFormatting sqref="I30">
    <cfRule type="expression" dxfId="138" priority="448">
      <formula>NOT(ISBLANK($AM30))</formula>
    </cfRule>
  </conditionalFormatting>
  <conditionalFormatting sqref="E31">
    <cfRule type="expression" dxfId="137" priority="438">
      <formula>AND(ISBLANK(E31),ISTEXT($F31))</formula>
    </cfRule>
  </conditionalFormatting>
  <conditionalFormatting sqref="J31">
    <cfRule type="expression" dxfId="136" priority="436">
      <formula>AND(ISBLANK(J31),ISTEXT($F31))</formula>
    </cfRule>
  </conditionalFormatting>
  <conditionalFormatting sqref="D33">
    <cfRule type="expression" dxfId="135" priority="398">
      <formula>NOT(ISBLANK($AM33))</formula>
    </cfRule>
  </conditionalFormatting>
  <conditionalFormatting sqref="E33">
    <cfRule type="expression" dxfId="134" priority="395">
      <formula>AND(ISBLANK(E33),ISTEXT($F33))</formula>
    </cfRule>
  </conditionalFormatting>
  <conditionalFormatting sqref="F33">
    <cfRule type="expression" dxfId="133" priority="394">
      <formula>AND(ISBLANK(F33),ISTEXT($F33))</formula>
    </cfRule>
  </conditionalFormatting>
  <conditionalFormatting sqref="I33">
    <cfRule type="expression" dxfId="132" priority="393">
      <formula>AND(ISBLANK(I33),ISTEXT($F33))</formula>
    </cfRule>
  </conditionalFormatting>
  <conditionalFormatting sqref="J33">
    <cfRule type="expression" dxfId="131" priority="392">
      <formula>AND(ISBLANK(J33),ISTEXT($F33))</formula>
    </cfRule>
  </conditionalFormatting>
  <conditionalFormatting sqref="H33">
    <cfRule type="expression" dxfId="130" priority="391">
      <formula>AND(ISBLANK(H33),ISTEXT($F33))</formula>
    </cfRule>
  </conditionalFormatting>
  <conditionalFormatting sqref="H26">
    <cfRule type="expression" dxfId="129" priority="380">
      <formula>AND(ISBLANK(H26),ISTEXT($F26))</formula>
    </cfRule>
  </conditionalFormatting>
  <conditionalFormatting sqref="D26">
    <cfRule type="expression" dxfId="128" priority="384">
      <formula>NOT(ISBLANK($AM26))</formula>
    </cfRule>
  </conditionalFormatting>
  <conditionalFormatting sqref="E26">
    <cfRule type="expression" dxfId="127" priority="383">
      <formula>AND(ISBLANK(E26),ISTEXT($F26))</formula>
    </cfRule>
  </conditionalFormatting>
  <conditionalFormatting sqref="F26">
    <cfRule type="expression" dxfId="126" priority="382">
      <formula>AND(ISBLANK(F26),ISTEXT($F26))</formula>
    </cfRule>
  </conditionalFormatting>
  <conditionalFormatting sqref="G26">
    <cfRule type="expression" dxfId="125" priority="381">
      <formula>AND(ISBLANK(G26),ISTEXT($F26))</formula>
    </cfRule>
  </conditionalFormatting>
  <conditionalFormatting sqref="J26">
    <cfRule type="expression" dxfId="124" priority="379">
      <formula>AND(ISBLANK(J26),ISTEXT($F26))</formula>
    </cfRule>
  </conditionalFormatting>
  <conditionalFormatting sqref="D34">
    <cfRule type="expression" dxfId="123" priority="360">
      <formula>NOT(ISBLANK($AM34))</formula>
    </cfRule>
  </conditionalFormatting>
  <conditionalFormatting sqref="F34">
    <cfRule type="expression" dxfId="122" priority="358">
      <formula>AND(ISBLANK(F34),ISTEXT($F34))</formula>
    </cfRule>
  </conditionalFormatting>
  <conditionalFormatting sqref="G34">
    <cfRule type="expression" dxfId="121" priority="356">
      <formula>AND(ISBLANK(G34),ISTEXT($F34))</formula>
    </cfRule>
  </conditionalFormatting>
  <conditionalFormatting sqref="J21 E21:H21">
    <cfRule type="expression" dxfId="120" priority="351">
      <formula>AND(ISBLANK(E21),ISTEXT($F21))</formula>
    </cfRule>
  </conditionalFormatting>
  <conditionalFormatting sqref="D21">
    <cfRule type="expression" dxfId="119" priority="352">
      <formula>NOT(ISBLANK($AM21))</formula>
    </cfRule>
  </conditionalFormatting>
  <conditionalFormatting sqref="I21">
    <cfRule type="expression" dxfId="118" priority="350">
      <formula>AND(ISBLANK(I21),ISTEXT($F21))</formula>
    </cfRule>
  </conditionalFormatting>
  <conditionalFormatting sqref="D35">
    <cfRule type="expression" dxfId="117" priority="335">
      <formula>NOT(ISBLANK($AM35))</formula>
    </cfRule>
  </conditionalFormatting>
  <conditionalFormatting sqref="G35">
    <cfRule type="expression" dxfId="116" priority="331">
      <formula>AND(ISBLANK(G35),ISTEXT($F35))</formula>
    </cfRule>
  </conditionalFormatting>
  <conditionalFormatting sqref="F35">
    <cfRule type="expression" dxfId="115" priority="330">
      <formula>AND(ISBLANK(F35),ISTEXT($F35))</formula>
    </cfRule>
  </conditionalFormatting>
  <conditionalFormatting sqref="H35">
    <cfRule type="expression" dxfId="114" priority="329">
      <formula>AND(ISBLANK(H35),ISTEXT($F35))</formula>
    </cfRule>
  </conditionalFormatting>
  <conditionalFormatting sqref="I35">
    <cfRule type="expression" dxfId="113" priority="326">
      <formula>AND(ISBLANK(I35),ISTEXT($F35))</formula>
    </cfRule>
  </conditionalFormatting>
  <conditionalFormatting sqref="J35">
    <cfRule type="expression" dxfId="112" priority="324">
      <formula>AND(ISBLANK(J35),ISTEXT($F35))</formula>
    </cfRule>
  </conditionalFormatting>
  <conditionalFormatting sqref="D36">
    <cfRule type="expression" dxfId="111" priority="323">
      <formula>NOT(ISBLANK($AM36))</formula>
    </cfRule>
  </conditionalFormatting>
  <conditionalFormatting sqref="F36">
    <cfRule type="expression" dxfId="110" priority="322">
      <formula>AND(ISBLANK(F36),ISTEXT($F36))</formula>
    </cfRule>
  </conditionalFormatting>
  <conditionalFormatting sqref="G36">
    <cfRule type="expression" dxfId="109" priority="321">
      <formula>AND(ISBLANK(G36),ISTEXT($F36))</formula>
    </cfRule>
  </conditionalFormatting>
  <conditionalFormatting sqref="F38:G38">
    <cfRule type="expression" dxfId="108" priority="292">
      <formula>NOT(ISBLANK($AM38))</formula>
    </cfRule>
  </conditionalFormatting>
  <conditionalFormatting sqref="D39">
    <cfRule type="expression" dxfId="107" priority="241">
      <formula>NOT(ISBLANK($AM39))</formula>
    </cfRule>
  </conditionalFormatting>
  <conditionalFormatting sqref="F39">
    <cfRule type="expression" dxfId="106" priority="240">
      <formula>AND(ISBLANK(F39),ISTEXT($D39))</formula>
    </cfRule>
  </conditionalFormatting>
  <conditionalFormatting sqref="D40">
    <cfRule type="expression" dxfId="105" priority="233">
      <formula>NOT(ISBLANK($AM40))</formula>
    </cfRule>
  </conditionalFormatting>
  <conditionalFormatting sqref="F40">
    <cfRule type="expression" dxfId="104" priority="232">
      <formula>AND(ISBLANK(F40),ISTEXT($F40))</formula>
    </cfRule>
  </conditionalFormatting>
  <conditionalFormatting sqref="D41">
    <cfRule type="expression" dxfId="103" priority="231">
      <formula>NOT(ISBLANK($AM41))</formula>
    </cfRule>
  </conditionalFormatting>
  <conditionalFormatting sqref="F41">
    <cfRule type="expression" dxfId="102" priority="230">
      <formula>AND(ISBLANK(F41),ISTEXT($F41))</formula>
    </cfRule>
  </conditionalFormatting>
  <conditionalFormatting sqref="D42">
    <cfRule type="expression" dxfId="101" priority="227">
      <formula>NOT(ISBLANK($AM42))</formula>
    </cfRule>
  </conditionalFormatting>
  <conditionalFormatting sqref="F42">
    <cfRule type="expression" dxfId="100" priority="226">
      <formula>AND(ISBLANK(F42),ISTEXT($F42))</formula>
    </cfRule>
  </conditionalFormatting>
  <conditionalFormatting sqref="D43">
    <cfRule type="expression" dxfId="99" priority="225">
      <formula>NOT(ISBLANK($AM43))</formula>
    </cfRule>
  </conditionalFormatting>
  <conditionalFormatting sqref="F43">
    <cfRule type="expression" dxfId="98" priority="224">
      <formula>AND(ISBLANK(F43),ISTEXT($F43))</formula>
    </cfRule>
  </conditionalFormatting>
  <conditionalFormatting sqref="D45">
    <cfRule type="expression" dxfId="97" priority="223">
      <formula>NOT(ISBLANK($AM45))</formula>
    </cfRule>
  </conditionalFormatting>
  <conditionalFormatting sqref="F45">
    <cfRule type="expression" dxfId="96" priority="222">
      <formula>AND(ISBLANK(F45),ISTEXT($F45))</formula>
    </cfRule>
  </conditionalFormatting>
  <conditionalFormatting sqref="I39">
    <cfRule type="expression" dxfId="95" priority="220">
      <formula>AND(ISBLANK(I39),ISTEXT($F39))</formula>
    </cfRule>
  </conditionalFormatting>
  <conditionalFormatting sqref="I40">
    <cfRule type="expression" dxfId="94" priority="216">
      <formula>AND(ISBLANK(I40),ISTEXT($F40))</formula>
    </cfRule>
  </conditionalFormatting>
  <conditionalFormatting sqref="I41">
    <cfRule type="expression" dxfId="93" priority="215">
      <formula>AND(ISBLANK(I41),ISTEXT($F41))</formula>
    </cfRule>
  </conditionalFormatting>
  <conditionalFormatting sqref="I42">
    <cfRule type="expression" dxfId="92" priority="213">
      <formula>AND(ISBLANK(I42),ISTEXT($F42))</formula>
    </cfRule>
  </conditionalFormatting>
  <conditionalFormatting sqref="I43">
    <cfRule type="expression" dxfId="91" priority="212">
      <formula>AND(ISBLANK(I43),ISTEXT($F43))</formula>
    </cfRule>
  </conditionalFormatting>
  <conditionalFormatting sqref="I45">
    <cfRule type="expression" dxfId="90" priority="211">
      <formula>NOT(ISBLANK($AM45))</formula>
    </cfRule>
  </conditionalFormatting>
  <conditionalFormatting sqref="J45">
    <cfRule type="expression" dxfId="89" priority="155">
      <formula>AND(ISBLANK(J45),ISTEXT($F45))</formula>
    </cfRule>
  </conditionalFormatting>
  <conditionalFormatting sqref="G39:H39">
    <cfRule type="expression" dxfId="88" priority="205">
      <formula>AND(ISBLANK(G39),ISTEXT($F39))</formula>
    </cfRule>
  </conditionalFormatting>
  <conditionalFormatting sqref="J39">
    <cfRule type="expression" dxfId="87" priority="202">
      <formula>AND(ISBLANK(J39),ISTEXT($F39))</formula>
    </cfRule>
  </conditionalFormatting>
  <conditionalFormatting sqref="G40:H40">
    <cfRule type="expression" dxfId="86" priority="181">
      <formula>AND(ISBLANK(G40),ISTEXT($F40))</formula>
    </cfRule>
  </conditionalFormatting>
  <conditionalFormatting sqref="J40">
    <cfRule type="expression" dxfId="85" priority="178">
      <formula>AND(ISBLANK(J40),ISTEXT($F40))</formula>
    </cfRule>
  </conditionalFormatting>
  <conditionalFormatting sqref="G41:H41">
    <cfRule type="expression" dxfId="84" priority="176">
      <formula>AND(ISBLANK(G41),ISTEXT($F41))</formula>
    </cfRule>
  </conditionalFormatting>
  <conditionalFormatting sqref="J41">
    <cfRule type="expression" dxfId="83" priority="174">
      <formula>AND(ISBLANK(J41),ISTEXT($F41))</formula>
    </cfRule>
  </conditionalFormatting>
  <conditionalFormatting sqref="G42:H42">
    <cfRule type="expression" dxfId="82" priority="167">
      <formula>AND(ISBLANK(G42),ISTEXT($F42))</formula>
    </cfRule>
  </conditionalFormatting>
  <conditionalFormatting sqref="J42">
    <cfRule type="expression" dxfId="81" priority="164">
      <formula>AND(ISBLANK(J42),ISTEXT($F42))</formula>
    </cfRule>
  </conditionalFormatting>
  <conditionalFormatting sqref="G43:H43">
    <cfRule type="expression" dxfId="80" priority="162">
      <formula>AND(ISBLANK(G43),ISTEXT($F43))</formula>
    </cfRule>
  </conditionalFormatting>
  <conditionalFormatting sqref="J43">
    <cfRule type="expression" dxfId="79" priority="160">
      <formula>AND(ISBLANK(J43),ISTEXT($F43))</formula>
    </cfRule>
  </conditionalFormatting>
  <conditionalFormatting sqref="H45">
    <cfRule type="expression" dxfId="78" priority="158">
      <formula>NOT(ISBLANK($AM45))</formula>
    </cfRule>
  </conditionalFormatting>
  <conditionalFormatting sqref="D47">
    <cfRule type="expression" dxfId="77" priority="147">
      <formula>NOT(ISBLANK($AM47))</formula>
    </cfRule>
  </conditionalFormatting>
  <conditionalFormatting sqref="E47">
    <cfRule type="expression" dxfId="76" priority="144">
      <formula>AND(ISBLANK(E47),ISTEXT($F47))</formula>
    </cfRule>
  </conditionalFormatting>
  <conditionalFormatting sqref="F47">
    <cfRule type="expression" dxfId="75" priority="143">
      <formula>AND(ISBLANK(F47),ISTEXT($F47))</formula>
    </cfRule>
  </conditionalFormatting>
  <conditionalFormatting sqref="G47">
    <cfRule type="expression" dxfId="74" priority="142">
      <formula>AND(ISBLANK(G47),ISTEXT($F47))</formula>
    </cfRule>
  </conditionalFormatting>
  <conditionalFormatting sqref="H47">
    <cfRule type="expression" dxfId="73" priority="141">
      <formula>AND(ISBLANK(H47),ISTEXT($F47))</formula>
    </cfRule>
  </conditionalFormatting>
  <conditionalFormatting sqref="I47">
    <cfRule type="expression" dxfId="72" priority="138">
      <formula>AND(ISBLANK(I47),ISTEXT($F47))</formula>
    </cfRule>
  </conditionalFormatting>
  <conditionalFormatting sqref="J47">
    <cfRule type="expression" dxfId="71" priority="133">
      <formula>AND(ISBLANK(J47),ISTEXT($F47))</formula>
    </cfRule>
  </conditionalFormatting>
  <conditionalFormatting sqref="D46">
    <cfRule type="expression" dxfId="70" priority="132">
      <formula>NOT(ISBLANK($AM46))</formula>
    </cfRule>
  </conditionalFormatting>
  <conditionalFormatting sqref="E46">
    <cfRule type="expression" dxfId="69" priority="130">
      <formula>AND(ISBLANK(E46),ISTEXT($F46))</formula>
    </cfRule>
  </conditionalFormatting>
  <conditionalFormatting sqref="F46">
    <cfRule type="expression" dxfId="68" priority="128">
      <formula>AND(ISBLANK(F46),ISTEXT($F46))</formula>
    </cfRule>
  </conditionalFormatting>
  <conditionalFormatting sqref="G46">
    <cfRule type="expression" dxfId="67" priority="126">
      <formula>AND(ISBLANK(G46),ISTEXT($F46))</formula>
    </cfRule>
  </conditionalFormatting>
  <conditionalFormatting sqref="H46">
    <cfRule type="expression" dxfId="66" priority="125">
      <formula>AND(ISBLANK(H46),ISTEXT($F46))</formula>
    </cfRule>
  </conditionalFormatting>
  <conditionalFormatting sqref="I46">
    <cfRule type="expression" dxfId="65" priority="123">
      <formula>AND(ISBLANK(I46),ISTEXT($F46))</formula>
    </cfRule>
  </conditionalFormatting>
  <conditionalFormatting sqref="J46">
    <cfRule type="expression" dxfId="64" priority="120">
      <formula>AND(ISBLANK(J46),ISTEXT($F46))</formula>
    </cfRule>
  </conditionalFormatting>
  <conditionalFormatting sqref="D48">
    <cfRule type="expression" dxfId="63" priority="119">
      <formula>NOT(ISBLANK($AM48))</formula>
    </cfRule>
  </conditionalFormatting>
  <conditionalFormatting sqref="E48">
    <cfRule type="expression" dxfId="62" priority="118">
      <formula>AND(ISBLANK(E48),ISTEXT($F48))</formula>
    </cfRule>
  </conditionalFormatting>
  <conditionalFormatting sqref="F48">
    <cfRule type="expression" dxfId="61" priority="117">
      <formula>AND(ISBLANK(F48),ISTEXT($F48))</formula>
    </cfRule>
  </conditionalFormatting>
  <conditionalFormatting sqref="G48">
    <cfRule type="expression" dxfId="60" priority="116">
      <formula>AND(ISBLANK(G48),ISTEXT($F48))</formula>
    </cfRule>
  </conditionalFormatting>
  <conditionalFormatting sqref="H48">
    <cfRule type="expression" dxfId="59" priority="115">
      <formula>AND(ISBLANK(H48),ISTEXT($F48))</formula>
    </cfRule>
  </conditionalFormatting>
  <conditionalFormatting sqref="I48">
    <cfRule type="expression" dxfId="58" priority="114">
      <formula>AND(ISBLANK(I48),ISTEXT($F48))</formula>
    </cfRule>
  </conditionalFormatting>
  <conditionalFormatting sqref="J48">
    <cfRule type="expression" dxfId="57" priority="113">
      <formula>AND(ISBLANK(J48),ISTEXT($F48))</formula>
    </cfRule>
  </conditionalFormatting>
  <conditionalFormatting sqref="D49">
    <cfRule type="expression" dxfId="56" priority="110">
      <formula>NOT(ISBLANK($AM49))</formula>
    </cfRule>
  </conditionalFormatting>
  <conditionalFormatting sqref="F49">
    <cfRule type="expression" dxfId="55" priority="109">
      <formula>NOT(ISBLANK($AM49))</formula>
    </cfRule>
  </conditionalFormatting>
  <conditionalFormatting sqref="I49">
    <cfRule type="expression" dxfId="54" priority="108">
      <formula>NOT(ISBLANK($AM49))</formula>
    </cfRule>
  </conditionalFormatting>
  <conditionalFormatting sqref="J51">
    <cfRule type="expression" dxfId="53" priority="98">
      <formula>AND(ISBLANK(J51),ISTEXT($F51))</formula>
    </cfRule>
  </conditionalFormatting>
  <conditionalFormatting sqref="E51:F51">
    <cfRule type="expression" dxfId="52" priority="97">
      <formula>AND(ISBLANK(E51),ISTEXT($F51))</formula>
    </cfRule>
  </conditionalFormatting>
  <conditionalFormatting sqref="I51">
    <cfRule type="expression" dxfId="51" priority="94">
      <formula>AND(ISBLANK(I51),ISTEXT($F51))</formula>
    </cfRule>
  </conditionalFormatting>
  <conditionalFormatting sqref="H51">
    <cfRule type="expression" dxfId="50" priority="95">
      <formula>AND(ISBLANK(H51),ISTEXT($F51))</formula>
    </cfRule>
  </conditionalFormatting>
  <conditionalFormatting sqref="D51">
    <cfRule type="expression" dxfId="49" priority="96">
      <formula>NOT(ISBLANK($AM51))</formula>
    </cfRule>
  </conditionalFormatting>
  <conditionalFormatting sqref="G51">
    <cfRule type="expression" dxfId="48" priority="93">
      <formula>AND(ISBLANK(G51),ISTEXT($F51))</formula>
    </cfRule>
  </conditionalFormatting>
  <conditionalFormatting sqref="D52">
    <cfRule type="expression" dxfId="47" priority="82">
      <formula>NOT(ISBLANK($AM52))</formula>
    </cfRule>
  </conditionalFormatting>
  <conditionalFormatting sqref="G52">
    <cfRule type="expression" dxfId="46" priority="81">
      <formula>AND(ISBLANK(G52),ISTEXT($F52))</formula>
    </cfRule>
  </conditionalFormatting>
  <conditionalFormatting sqref="F52">
    <cfRule type="expression" dxfId="45" priority="80">
      <formula>AND(ISBLANK(F52),ISTEXT($F52))</formula>
    </cfRule>
  </conditionalFormatting>
  <conditionalFormatting sqref="H52">
    <cfRule type="expression" dxfId="44" priority="79">
      <formula>AND(ISBLANK(H52),ISTEXT($F52))</formula>
    </cfRule>
  </conditionalFormatting>
  <conditionalFormatting sqref="I52">
    <cfRule type="expression" dxfId="43" priority="78">
      <formula>AND(ISBLANK(I52),ISTEXT($F52))</formula>
    </cfRule>
  </conditionalFormatting>
  <conditionalFormatting sqref="J52">
    <cfRule type="expression" dxfId="42" priority="77">
      <formula>AND(ISBLANK(J52),ISTEXT($F52))</formula>
    </cfRule>
  </conditionalFormatting>
  <conditionalFormatting sqref="H49">
    <cfRule type="expression" dxfId="41" priority="74">
      <formula>AND(ISBLANK(H49),ISTEXT($F49))</formula>
    </cfRule>
  </conditionalFormatting>
  <conditionalFormatting sqref="G49">
    <cfRule type="expression" dxfId="40" priority="73">
      <formula>AND(ISBLANK(G49),ISTEXT($F49))</formula>
    </cfRule>
  </conditionalFormatting>
  <conditionalFormatting sqref="D37">
    <cfRule type="expression" dxfId="39" priority="72">
      <formula>NOT(ISBLANK($AM37))</formula>
    </cfRule>
  </conditionalFormatting>
  <conditionalFormatting sqref="F37">
    <cfRule type="expression" dxfId="38" priority="69">
      <formula>NOT(ISBLANK($AM37))</formula>
    </cfRule>
  </conditionalFormatting>
  <conditionalFormatting sqref="G37">
    <cfRule type="expression" dxfId="37" priority="68">
      <formula>NOT(ISBLANK($AM37))</formula>
    </cfRule>
  </conditionalFormatting>
  <conditionalFormatting sqref="H37">
    <cfRule type="expression" dxfId="36" priority="67">
      <formula>NOT(ISBLANK($AM37))</formula>
    </cfRule>
  </conditionalFormatting>
  <conditionalFormatting sqref="I37">
    <cfRule type="expression" dxfId="35" priority="66">
      <formula>NOT(ISBLANK($AM37))</formula>
    </cfRule>
  </conditionalFormatting>
  <conditionalFormatting sqref="E53 H53">
    <cfRule type="expression" dxfId="34" priority="62">
      <formula>AND(ISBLANK(E53),ISTEXT($F53))</formula>
    </cfRule>
  </conditionalFormatting>
  <conditionalFormatting sqref="F53">
    <cfRule type="expression" dxfId="33" priority="61">
      <formula>NOT(ISBLANK($AM53))</formula>
    </cfRule>
  </conditionalFormatting>
  <conditionalFormatting sqref="G53">
    <cfRule type="expression" dxfId="32" priority="60">
      <formula>NOT(ISBLANK($AM53))</formula>
    </cfRule>
  </conditionalFormatting>
  <conditionalFormatting sqref="I53">
    <cfRule type="expression" dxfId="31" priority="56">
      <formula>NOT(ISBLANK($AM53))</formula>
    </cfRule>
  </conditionalFormatting>
  <conditionalFormatting sqref="D54">
    <cfRule type="expression" dxfId="30" priority="55">
      <formula>NOT(ISBLANK($AM54))</formula>
    </cfRule>
  </conditionalFormatting>
  <conditionalFormatting sqref="F54:H54">
    <cfRule type="expression" dxfId="29" priority="53">
      <formula>AND(ISBLANK(F54),ISTEXT($F54))</formula>
    </cfRule>
  </conditionalFormatting>
  <conditionalFormatting sqref="E54">
    <cfRule type="expression" dxfId="28" priority="52">
      <formula>AND(ISBLANK(E54),ISTEXT($F54))</formula>
    </cfRule>
  </conditionalFormatting>
  <conditionalFormatting sqref="I54">
    <cfRule type="expression" dxfId="27" priority="50">
      <formula>AND(ISBLANK(I54),ISTEXT($F54))</formula>
    </cfRule>
  </conditionalFormatting>
  <conditionalFormatting sqref="J53:J54">
    <cfRule type="expression" dxfId="26" priority="49">
      <formula>AND(ISBLANK(J53),ISTEXT($F53))</formula>
    </cfRule>
  </conditionalFormatting>
  <conditionalFormatting sqref="D55">
    <cfRule type="expression" dxfId="25" priority="30">
      <formula>NOT(ISBLANK($AM55))</formula>
    </cfRule>
  </conditionalFormatting>
  <conditionalFormatting sqref="E55">
    <cfRule type="expression" dxfId="24" priority="28">
      <formula>AND(ISBLANK(E55),ISTEXT($F55))</formula>
    </cfRule>
  </conditionalFormatting>
  <conditionalFormatting sqref="F55">
    <cfRule type="expression" dxfId="23" priority="26">
      <formula>AND(ISBLANK(F55),ISTEXT($F55))</formula>
    </cfRule>
  </conditionalFormatting>
  <conditionalFormatting sqref="G55">
    <cfRule type="expression" dxfId="22" priority="25">
      <formula>AND(ISBLANK(G55),ISTEXT($F55))</formula>
    </cfRule>
  </conditionalFormatting>
  <conditionalFormatting sqref="H55">
    <cfRule type="expression" dxfId="21" priority="24">
      <formula>NOT(ISBLANK($AM55))</formula>
    </cfRule>
  </conditionalFormatting>
  <conditionalFormatting sqref="I55">
    <cfRule type="expression" dxfId="20" priority="23">
      <formula>AND(ISBLANK(I55),ISTEXT($F55))</formula>
    </cfRule>
  </conditionalFormatting>
  <conditionalFormatting sqref="J55">
    <cfRule type="expression" dxfId="19" priority="22">
      <formula>AND(ISBLANK(J55),ISTEXT($F55))</formula>
    </cfRule>
  </conditionalFormatting>
  <conditionalFormatting sqref="D56:D64">
    <cfRule type="expression" dxfId="18" priority="21">
      <formula>NOT(ISBLANK($AM56))</formula>
    </cfRule>
  </conditionalFormatting>
  <conditionalFormatting sqref="E56:E61 E63:E64">
    <cfRule type="expression" dxfId="17" priority="20">
      <formula>AND(ISBLANK(E56),ISTEXT($F56))</formula>
    </cfRule>
  </conditionalFormatting>
  <conditionalFormatting sqref="F56:F61 F63:F64">
    <cfRule type="expression" dxfId="16" priority="19">
      <formula>AND(ISBLANK(F56),ISTEXT($F56))</formula>
    </cfRule>
  </conditionalFormatting>
  <conditionalFormatting sqref="G56:G61 G63:G64">
    <cfRule type="expression" dxfId="15" priority="18">
      <formula>AND(ISBLANK(G56),ISTEXT($F56))</formula>
    </cfRule>
  </conditionalFormatting>
  <conditionalFormatting sqref="H56:H60">
    <cfRule type="expression" dxfId="14" priority="17">
      <formula>NOT(ISBLANK($AM56))</formula>
    </cfRule>
  </conditionalFormatting>
  <conditionalFormatting sqref="I56:I60">
    <cfRule type="expression" dxfId="13" priority="16">
      <formula>AND(ISBLANK(I56),ISTEXT($F56))</formula>
    </cfRule>
  </conditionalFormatting>
  <conditionalFormatting sqref="J56:J64">
    <cfRule type="expression" dxfId="12" priority="15">
      <formula>AND(ISBLANK(J56),ISTEXT($F56))</formula>
    </cfRule>
  </conditionalFormatting>
  <conditionalFormatting sqref="H61:H64">
    <cfRule type="expression" dxfId="11" priority="14">
      <formula>NOT(ISBLANK($AM61))</formula>
    </cfRule>
  </conditionalFormatting>
  <conditionalFormatting sqref="I61:I62 I64">
    <cfRule type="expression" dxfId="10" priority="12">
      <formula>AND(ISBLANK(I61),ISTEXT($F61))</formula>
    </cfRule>
  </conditionalFormatting>
  <conditionalFormatting sqref="I63">
    <cfRule type="expression" dxfId="9" priority="11">
      <formula>AND(ISBLANK(I63),ISTEXT($F63))</formula>
    </cfRule>
  </conditionalFormatting>
  <conditionalFormatting sqref="E62">
    <cfRule type="expression" dxfId="8" priority="9">
      <formula>AND(ISBLANK(E62),ISTEXT($F62))</formula>
    </cfRule>
  </conditionalFormatting>
  <conditionalFormatting sqref="F62:G62">
    <cfRule type="expression" dxfId="7" priority="8">
      <formula>AND(ISBLANK(F62),ISTEXT($F62))</formula>
    </cfRule>
  </conditionalFormatting>
  <conditionalFormatting sqref="D29">
    <cfRule type="expression" dxfId="6" priority="7">
      <formula>NOT(ISBLANK($AM29))</formula>
    </cfRule>
  </conditionalFormatting>
  <conditionalFormatting sqref="I29">
    <cfRule type="expression" dxfId="5" priority="6">
      <formula>AND(ISBLANK(I29),ISTEXT($F29))</formula>
    </cfRule>
  </conditionalFormatting>
  <conditionalFormatting sqref="D44">
    <cfRule type="expression" dxfId="4" priority="5">
      <formula>NOT(ISBLANK($AM44))</formula>
    </cfRule>
  </conditionalFormatting>
  <conditionalFormatting sqref="F44">
    <cfRule type="expression" dxfId="3" priority="4">
      <formula>AND(ISBLANK(F44),ISTEXT($F44))</formula>
    </cfRule>
  </conditionalFormatting>
  <conditionalFormatting sqref="I44">
    <cfRule type="expression" dxfId="2" priority="3">
      <formula>AND(ISBLANK(I44),ISTEXT($F44))</formula>
    </cfRule>
  </conditionalFormatting>
  <conditionalFormatting sqref="G44:H44">
    <cfRule type="expression" dxfId="1" priority="2">
      <formula>AND(ISBLANK(G44),ISTEXT($F44))</formula>
    </cfRule>
  </conditionalFormatting>
  <conditionalFormatting sqref="J44">
    <cfRule type="expression" dxfId="0" priority="1">
      <formula>AND(ISBLANK(J44),ISTEXT($F44))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4.4" x14ac:dyDescent="0.3"/>
  <sheetData>
    <row r="2" spans="8:9" x14ac:dyDescent="0.25">
      <c r="H2" s="92"/>
      <c r="I2" s="92"/>
    </row>
    <row r="3" spans="8:9" x14ac:dyDescent="0.25">
      <c r="H3" s="92"/>
      <c r="I3" s="92"/>
    </row>
    <row r="4" spans="8:9" x14ac:dyDescent="0.25">
      <c r="H4" s="92"/>
      <c r="I4" s="92"/>
    </row>
    <row r="5" spans="8:9" x14ac:dyDescent="0.25">
      <c r="H5" s="92"/>
      <c r="I5" s="92"/>
    </row>
    <row r="6" spans="8:9" x14ac:dyDescent="0.25">
      <c r="H6" s="92"/>
      <c r="I6" s="92"/>
    </row>
    <row r="7" spans="8:9" x14ac:dyDescent="0.25">
      <c r="H7" s="92"/>
      <c r="I7" s="92"/>
    </row>
    <row r="8" spans="8:9" x14ac:dyDescent="0.25">
      <c r="H8" s="92"/>
      <c r="I8" s="92"/>
    </row>
    <row r="9" spans="8:9" x14ac:dyDescent="0.25">
      <c r="H9" s="92"/>
      <c r="I9" s="92"/>
    </row>
    <row r="10" spans="8:9" x14ac:dyDescent="0.25">
      <c r="I10" s="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От. Пром. Безопасности</cp:lastModifiedBy>
  <cp:lastPrinted>2018-12-19T11:20:53Z</cp:lastPrinted>
  <dcterms:created xsi:type="dcterms:W3CDTF">2018-10-16T14:58:57Z</dcterms:created>
  <dcterms:modified xsi:type="dcterms:W3CDTF">2025-01-29T10:28:59Z</dcterms:modified>
</cp:coreProperties>
</file>